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4795" windowHeight="15495" activeTab="0"/>
  </bookViews>
  <sheets>
    <sheet name="袈裟丸山-皇海山" sheetId="1" r:id="rId1"/>
  </sheets>
  <definedNames>
    <definedName name="_xlnm.Print_Area" localSheetId="0">'袈裟丸山-皇海山'!$A$1:$O$26</definedName>
  </definedNames>
  <calcPr fullCalcOnLoad="1"/>
</workbook>
</file>

<file path=xl/comments1.xml><?xml version="1.0" encoding="utf-8"?>
<comments xmlns="http://schemas.openxmlformats.org/spreadsheetml/2006/main">
  <authors>
    <author>toshiya</author>
  </authors>
  <commentList>
    <comment ref="C2" authorId="0">
      <text>
        <r>
          <rPr>
            <b/>
            <sz val="9"/>
            <rFont val="ＭＳ Ｐゴシック"/>
            <family val="3"/>
          </rPr>
          <t>ここには出発時刻を入力します。</t>
        </r>
      </text>
    </comment>
    <comment ref="D1" authorId="0">
      <text>
        <r>
          <rPr>
            <b/>
            <sz val="9"/>
            <rFont val="ＭＳ Ｐゴシック"/>
            <family val="3"/>
          </rPr>
          <t>区間によってコースタイムを調整する場合、プラス・マイナスでパーセンテージを入力します。</t>
        </r>
      </text>
    </comment>
    <comment ref="E1" authorId="0">
      <text>
        <r>
          <rPr>
            <b/>
            <sz val="9"/>
            <rFont val="ＭＳ Ｐゴシック"/>
            <family val="3"/>
          </rPr>
          <t>休憩時間を入力します</t>
        </r>
      </text>
    </comment>
    <comment ref="C1" authorId="0">
      <text>
        <r>
          <rPr>
            <b/>
            <sz val="9"/>
            <rFont val="ＭＳ Ｐゴシック"/>
            <family val="3"/>
          </rPr>
          <t>一般的なコースタイムを入力します</t>
        </r>
      </text>
    </comment>
    <comment ref="F1" authorId="0">
      <text>
        <r>
          <rPr>
            <b/>
            <sz val="9"/>
            <rFont val="ＭＳ Ｐゴシック"/>
            <family val="3"/>
          </rPr>
          <t>コースタイムよりどの程度速く歩くかを入力します。65%ならば、100分のところを65分で歩くということです</t>
        </r>
      </text>
    </comment>
    <comment ref="I1" authorId="0">
      <text>
        <r>
          <rPr>
            <b/>
            <sz val="9"/>
            <rFont val="ＭＳ Ｐゴシック"/>
            <family val="3"/>
          </rPr>
          <t>コースタイムよりどの程度速く歩くかを入力します。60%ならば、100分のところを60分で歩くということです</t>
        </r>
      </text>
    </comment>
    <comment ref="L1" authorId="0">
      <text>
        <r>
          <rPr>
            <b/>
            <sz val="9"/>
            <rFont val="ＭＳ Ｐゴシック"/>
            <family val="3"/>
          </rPr>
          <t>コースタイムよりどの程度速く歩くかを入力します。70%ならば、100分のところを70分で歩くということです</t>
        </r>
      </text>
    </comment>
    <comment ref="Q2" authorId="0">
      <text>
        <r>
          <rPr>
            <b/>
            <sz val="9"/>
            <rFont val="ＭＳ Ｐゴシック"/>
            <family val="3"/>
          </rPr>
          <t>Q列からT列を計画書の行動予定にコピー&amp;ペーストします。</t>
        </r>
      </text>
    </comment>
  </commentList>
</comments>
</file>

<file path=xl/sharedStrings.xml><?xml version="1.0" encoding="utf-8"?>
<sst xmlns="http://schemas.openxmlformats.org/spreadsheetml/2006/main" count="64" uniqueCount="45">
  <si>
    <t>名称</t>
  </si>
  <si>
    <t>塔ノ沢登山口</t>
  </si>
  <si>
    <t>皇海山</t>
  </si>
  <si>
    <t>1191m地点</t>
  </si>
  <si>
    <t>不動沢のコル</t>
  </si>
  <si>
    <t>賽ノ河原</t>
  </si>
  <si>
    <t>鋸山</t>
  </si>
  <si>
    <t>小丸山</t>
  </si>
  <si>
    <t>六林班峠</t>
  </si>
  <si>
    <t>避難小屋</t>
  </si>
  <si>
    <t>嶺峯山荘</t>
  </si>
  <si>
    <t>前袈裟丸山</t>
  </si>
  <si>
    <t>鏡岩</t>
  </si>
  <si>
    <t>袈裟丸山</t>
  </si>
  <si>
    <t>一の鳥居</t>
  </si>
  <si>
    <t>奥袈裟</t>
  </si>
  <si>
    <t>舟石峠</t>
  </si>
  <si>
    <t>赤倉</t>
  </si>
  <si>
    <t>間藤駅</t>
  </si>
  <si>
    <t>足尾温泉</t>
  </si>
  <si>
    <t>Version:</t>
  </si>
  <si>
    <t>標高</t>
  </si>
  <si>
    <t>CT</t>
  </si>
  <si>
    <t>調整</t>
  </si>
  <si>
    <t>休憩</t>
  </si>
  <si>
    <t>コメント</t>
  </si>
  <si>
    <t>時間貼付</t>
  </si>
  <si>
    <t>地名貼付</t>
  </si>
  <si>
    <t>時間差</t>
  </si>
  <si>
    <t>経過</t>
  </si>
  <si>
    <t>ＣＴ</t>
  </si>
  <si>
    <t>到着</t>
  </si>
  <si>
    <t>3:00スタート</t>
  </si>
  <si>
    <t>前袈裟から袈裟は
バリエーション</t>
  </si>
  <si>
    <t>15:00までに下山</t>
  </si>
  <si>
    <r>
      <t>合計の標準</t>
    </r>
    <r>
      <rPr>
        <sz val="10"/>
        <rFont val="MS Reference Sans Serif"/>
        <family val="2"/>
      </rPr>
      <t>CT</t>
    </r>
  </si>
  <si>
    <t>休憩含む</t>
  </si>
  <si>
    <r>
      <t>標準</t>
    </r>
    <r>
      <rPr>
        <sz val="10"/>
        <rFont val="MS Reference Sans Serif"/>
        <family val="2"/>
      </rPr>
      <t>CT</t>
    </r>
    <r>
      <rPr>
        <sz val="10"/>
        <rFont val="ＭＳ ゴシック"/>
        <family val="3"/>
      </rPr>
      <t>：</t>
    </r>
  </si>
  <si>
    <r>
      <t>目標</t>
    </r>
    <r>
      <rPr>
        <sz val="10"/>
        <rFont val="MS Reference Sans Serif"/>
        <family val="2"/>
      </rPr>
      <t>CT</t>
    </r>
    <r>
      <rPr>
        <sz val="10"/>
        <rFont val="ＭＳ ゴシック"/>
        <family val="3"/>
      </rPr>
      <t>：</t>
    </r>
  </si>
  <si>
    <r>
      <t>足尾温泉2:00出発(車1台デポ)、塔ノ沢登山口に車移動</t>
    </r>
    <r>
      <rPr>
        <sz val="10"/>
        <rFont val="ＭＳ ゴシック"/>
        <family val="3"/>
      </rPr>
      <t xml:space="preserve"> 50分</t>
    </r>
  </si>
  <si>
    <t>短縮率：</t>
  </si>
  <si>
    <r>
      <t>足尾温泉～越後屋 車移動</t>
    </r>
    <r>
      <rPr>
        <sz val="10"/>
        <rFont val="ＭＳ ゴシック"/>
        <family val="3"/>
      </rPr>
      <t xml:space="preserve"> 1時間</t>
    </r>
  </si>
  <si>
    <r>
      <t>越後屋</t>
    </r>
    <r>
      <rPr>
        <sz val="10"/>
        <rFont val="MS Reference Sans Serif"/>
        <family val="2"/>
      </rPr>
      <t xml:space="preserve"> 16:00 </t>
    </r>
    <r>
      <rPr>
        <sz val="10"/>
        <rFont val="ＭＳ Ｐゴシック"/>
        <family val="3"/>
      </rPr>
      <t>～</t>
    </r>
    <r>
      <rPr>
        <sz val="10"/>
        <rFont val="MS Reference Sans Serif"/>
        <family val="2"/>
      </rPr>
      <t xml:space="preserve"> </t>
    </r>
    <r>
      <rPr>
        <sz val="10"/>
        <rFont val="ＭＳ Ｐゴシック"/>
        <family val="3"/>
      </rPr>
      <t>風呂1.5h ～ 食事 18:00～</t>
    </r>
  </si>
  <si>
    <t>翌日　塔ノ沢に駐車した車を回収</t>
  </si>
  <si>
    <t>時刻から時間差を計算するセルの計算式変更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</si>
</sst>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[h]:mm"/>
    <numFmt numFmtId="178" formatCode="0.0%"/>
    <numFmt numFmtId="179" formatCode="0_ "/>
    <numFmt numFmtId="180" formatCode="hh:mm;@"/>
    <numFmt numFmtId="181" formatCode="h&quot;°&quot;mm\'"/>
    <numFmt numFmtId="182" formatCode="0_);[Red]\(0\)"/>
    <numFmt numFmtId="183" formatCode="#,##0_);[Red]\(#,##0\)"/>
    <numFmt numFmtId="184" formatCode="#,##0.0_);[Red]\(#,##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\&#10;%"/>
    <numFmt numFmtId="190" formatCode="mm;@"/>
    <numFmt numFmtId="191" formatCode="mm"/>
    <numFmt numFmtId="192" formatCode="h:\&#10;mm;@"/>
    <numFmt numFmtId="193" formatCode="[h]:mm;@"/>
    <numFmt numFmtId="194" formatCode="0_ \&amp;\ &quot;m&quot;"/>
    <numFmt numFmtId="195" formatCode="0_ &quot;m&quot;"/>
    <numFmt numFmtId="196" formatCode="#,##0_ &quot;m&quot;"/>
    <numFmt numFmtId="197" formatCode="#,##0_ "/>
    <numFmt numFmtId="198" formatCode="yyyy&quot;年&quot;m&quot;月&quot;d&quot;日&quot;;@"/>
    <numFmt numFmtId="199" formatCode="0.0_);[Red]\(0.0\)"/>
    <numFmt numFmtId="200" formatCode="0.00_);[Red]\(0.00\)"/>
  </numFmts>
  <fonts count="27">
    <font>
      <sz val="10"/>
      <name val="ＭＳ 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36"/>
      <name val="ＭＳ 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10"/>
      <name val="MS Reference Sans Serif"/>
      <family val="2"/>
    </font>
    <font>
      <sz val="10"/>
      <name val="ＭＳ Ｐゴシック"/>
      <family val="3"/>
    </font>
    <font>
      <sz val="8"/>
      <name val="ＭＳ ゴシック"/>
      <family val="3"/>
    </font>
    <font>
      <b/>
      <sz val="9"/>
      <name val="ＭＳ Ｐゴシック"/>
      <family val="3"/>
    </font>
    <font>
      <b/>
      <sz val="8"/>
      <name val="ＭＳ 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 diagonalUp="1">
      <left style="thin"/>
      <right style="thin"/>
      <top style="thin"/>
      <bottom style="thin"/>
      <diagonal style="thin">
        <color indexed="63"/>
      </diagonal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38" fontId="2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8" fillId="7" borderId="4" applyNumberFormat="0" applyAlignment="0" applyProtection="0"/>
    <xf numFmtId="0" fontId="2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9" fontId="0" fillId="0" borderId="10" xfId="0" applyNumberFormat="1" applyFont="1" applyFill="1" applyBorder="1" applyAlignment="1">
      <alignment horizontal="center" vertical="center" wrapText="1"/>
    </xf>
    <xf numFmtId="183" fontId="0" fillId="0" borderId="10" xfId="0" applyNumberFormat="1" applyFont="1" applyFill="1" applyBorder="1" applyAlignment="1">
      <alignment horizontal="center" vertical="center"/>
    </xf>
    <xf numFmtId="9" fontId="22" fillId="0" borderId="10" xfId="0" applyNumberFormat="1" applyFont="1" applyFill="1" applyBorder="1" applyAlignment="1">
      <alignment horizontal="center" vertical="center" wrapText="1"/>
    </xf>
    <xf numFmtId="9" fontId="0" fillId="0" borderId="10" xfId="42" applyNumberFormat="1" applyFont="1" applyFill="1" applyBorder="1" applyAlignment="1">
      <alignment horizontal="center" vertical="center"/>
    </xf>
    <xf numFmtId="9" fontId="22" fillId="0" borderId="10" xfId="0" applyNumberFormat="1" applyFont="1" applyFill="1" applyBorder="1" applyAlignment="1">
      <alignment horizontal="center" vertical="center"/>
    </xf>
    <xf numFmtId="9" fontId="22" fillId="0" borderId="11" xfId="0" applyNumberFormat="1" applyFont="1" applyFill="1" applyBorder="1" applyAlignment="1">
      <alignment horizontal="center" vertical="center"/>
    </xf>
    <xf numFmtId="9" fontId="22" fillId="0" borderId="12" xfId="0" applyNumberFormat="1" applyFont="1" applyFill="1" applyBorder="1" applyAlignment="1">
      <alignment horizontal="center" vertical="center"/>
    </xf>
    <xf numFmtId="9" fontId="22" fillId="0" borderId="13" xfId="0" applyNumberFormat="1" applyFont="1" applyFill="1" applyBorder="1" applyAlignment="1">
      <alignment horizontal="center" vertical="center"/>
    </xf>
    <xf numFmtId="9" fontId="22" fillId="0" borderId="14" xfId="0" applyNumberFormat="1" applyFont="1" applyFill="1" applyBorder="1" applyAlignment="1">
      <alignment horizontal="center" vertical="center"/>
    </xf>
    <xf numFmtId="9" fontId="22" fillId="0" borderId="15" xfId="0" applyNumberFormat="1" applyFont="1" applyFill="1" applyBorder="1" applyAlignment="1">
      <alignment horizontal="center" vertical="center"/>
    </xf>
    <xf numFmtId="9" fontId="23" fillId="0" borderId="15" xfId="0" applyNumberFormat="1" applyFont="1" applyFill="1" applyBorder="1" applyAlignment="1">
      <alignment horizontal="center" vertical="center"/>
    </xf>
    <xf numFmtId="9" fontId="22" fillId="0" borderId="16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9" fontId="23" fillId="0" borderId="16" xfId="0" applyNumberFormat="1" applyFont="1" applyFill="1" applyBorder="1" applyAlignment="1">
      <alignment horizontal="center" vertical="center"/>
    </xf>
    <xf numFmtId="177" fontId="23" fillId="0" borderId="16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183" fontId="22" fillId="0" borderId="10" xfId="0" applyNumberFormat="1" applyFont="1" applyFill="1" applyBorder="1" applyAlignment="1">
      <alignment horizontal="right" vertical="center"/>
    </xf>
    <xf numFmtId="177" fontId="22" fillId="0" borderId="10" xfId="0" applyNumberFormat="1" applyFont="1" applyFill="1" applyBorder="1" applyAlignment="1">
      <alignment horizontal="center" vertical="center" wrapText="1"/>
    </xf>
    <xf numFmtId="9" fontId="22" fillId="0" borderId="17" xfId="42" applyNumberFormat="1" applyFont="1" applyFill="1" applyBorder="1" applyAlignment="1">
      <alignment horizontal="center" vertical="center"/>
    </xf>
    <xf numFmtId="177" fontId="22" fillId="0" borderId="17" xfId="42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vertical="center"/>
    </xf>
    <xf numFmtId="180" fontId="22" fillId="0" borderId="16" xfId="0" applyNumberFormat="1" applyFont="1" applyFill="1" applyBorder="1" applyAlignment="1">
      <alignment horizontal="center" vertical="center"/>
    </xf>
    <xf numFmtId="176" fontId="22" fillId="0" borderId="16" xfId="0" applyNumberFormat="1" applyFont="1" applyFill="1" applyBorder="1" applyAlignment="1">
      <alignment horizontal="center" vertical="center"/>
    </xf>
    <xf numFmtId="20" fontId="22" fillId="0" borderId="16" xfId="0" applyNumberFormat="1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177" fontId="22" fillId="0" borderId="16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177" fontId="22" fillId="0" borderId="10" xfId="0" applyNumberFormat="1" applyFont="1" applyFill="1" applyBorder="1" applyAlignment="1">
      <alignment horizontal="center" vertical="center"/>
    </xf>
    <xf numFmtId="9" fontId="22" fillId="0" borderId="10" xfId="0" applyNumberFormat="1" applyFont="1" applyFill="1" applyBorder="1" applyAlignment="1">
      <alignment horizontal="center" vertical="center"/>
    </xf>
    <xf numFmtId="177" fontId="22" fillId="0" borderId="18" xfId="0" applyNumberFormat="1" applyFont="1" applyFill="1" applyBorder="1" applyAlignment="1">
      <alignment horizontal="center" vertical="center"/>
    </xf>
    <xf numFmtId="176" fontId="22" fillId="0" borderId="12" xfId="0" applyNumberFormat="1" applyFont="1" applyFill="1" applyBorder="1" applyAlignment="1">
      <alignment horizontal="center" vertical="center"/>
    </xf>
    <xf numFmtId="177" fontId="22" fillId="0" borderId="13" xfId="0" applyNumberFormat="1" applyFont="1" applyFill="1" applyBorder="1" applyAlignment="1">
      <alignment horizontal="center" vertical="center"/>
    </xf>
    <xf numFmtId="176" fontId="22" fillId="0" borderId="10" xfId="0" applyNumberFormat="1" applyFont="1" applyFill="1" applyBorder="1" applyAlignment="1">
      <alignment horizontal="center" vertical="center"/>
    </xf>
    <xf numFmtId="177" fontId="22" fillId="0" borderId="11" xfId="0" applyNumberFormat="1" applyFont="1" applyFill="1" applyBorder="1" applyAlignment="1">
      <alignment horizontal="center" vertical="center"/>
    </xf>
    <xf numFmtId="177" fontId="22" fillId="0" borderId="14" xfId="0" applyNumberFormat="1" applyFont="1" applyFill="1" applyBorder="1" applyAlignment="1">
      <alignment horizontal="center" vertical="center"/>
    </xf>
    <xf numFmtId="177" fontId="22" fillId="0" borderId="15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shrinkToFit="1"/>
    </xf>
    <xf numFmtId="183" fontId="22" fillId="0" borderId="10" xfId="0" applyNumberFormat="1" applyFont="1" applyFill="1" applyBorder="1" applyAlignment="1">
      <alignment horizontal="right" vertical="center" shrinkToFit="1"/>
    </xf>
    <xf numFmtId="177" fontId="22" fillId="0" borderId="10" xfId="0" applyNumberFormat="1" applyFont="1" applyFill="1" applyBorder="1" applyAlignment="1">
      <alignment horizontal="center" vertical="center" shrinkToFit="1"/>
    </xf>
    <xf numFmtId="9" fontId="0" fillId="0" borderId="10" xfId="0" applyNumberFormat="1" applyFont="1" applyFill="1" applyBorder="1" applyAlignment="1">
      <alignment horizontal="center" vertical="center" shrinkToFit="1"/>
    </xf>
    <xf numFmtId="178" fontId="22" fillId="0" borderId="10" xfId="0" applyNumberFormat="1" applyFont="1" applyFill="1" applyBorder="1" applyAlignment="1">
      <alignment horizontal="center" vertical="center" shrinkToFit="1"/>
    </xf>
    <xf numFmtId="178" fontId="22" fillId="0" borderId="11" xfId="0" applyNumberFormat="1" applyFont="1" applyFill="1" applyBorder="1" applyAlignment="1">
      <alignment horizontal="center" vertical="center" shrinkToFit="1"/>
    </xf>
    <xf numFmtId="176" fontId="24" fillId="0" borderId="12" xfId="0" applyNumberFormat="1" applyFont="1" applyFill="1" applyBorder="1" applyAlignment="1">
      <alignment horizontal="center" vertical="center" shrinkToFit="1"/>
    </xf>
    <xf numFmtId="178" fontId="22" fillId="0" borderId="13" xfId="0" applyNumberFormat="1" applyFont="1" applyFill="1" applyBorder="1" applyAlignment="1">
      <alignment horizontal="center" vertical="center" shrinkToFit="1"/>
    </xf>
    <xf numFmtId="178" fontId="22" fillId="0" borderId="14" xfId="0" applyNumberFormat="1" applyFont="1" applyFill="1" applyBorder="1" applyAlignment="1">
      <alignment horizontal="center" vertical="center" shrinkToFit="1"/>
    </xf>
    <xf numFmtId="178" fontId="22" fillId="0" borderId="15" xfId="0" applyNumberFormat="1" applyFont="1" applyFill="1" applyBorder="1" applyAlignment="1">
      <alignment horizontal="center" vertical="center" shrinkToFit="1"/>
    </xf>
    <xf numFmtId="176" fontId="24" fillId="0" borderId="10" xfId="0" applyNumberFormat="1" applyFont="1" applyFill="1" applyBorder="1" applyAlignment="1">
      <alignment horizontal="center" vertical="center" shrinkToFit="1"/>
    </xf>
    <xf numFmtId="0" fontId="23" fillId="0" borderId="15" xfId="0" applyFont="1" applyFill="1" applyBorder="1" applyAlignment="1">
      <alignment vertical="center" shrinkToFit="1"/>
    </xf>
    <xf numFmtId="0" fontId="22" fillId="0" borderId="16" xfId="0" applyFont="1" applyFill="1" applyBorder="1" applyAlignment="1">
      <alignment horizontal="center" vertical="center" shrinkToFit="1"/>
    </xf>
    <xf numFmtId="180" fontId="0" fillId="0" borderId="16" xfId="0" applyNumberFormat="1" applyFont="1" applyFill="1" applyBorder="1" applyAlignment="1">
      <alignment horizontal="center" vertical="center" shrinkToFit="1"/>
    </xf>
    <xf numFmtId="177" fontId="22" fillId="0" borderId="16" xfId="0" applyNumberFormat="1" applyFont="1" applyFill="1" applyBorder="1" applyAlignment="1">
      <alignment horizontal="center" vertical="center" shrinkToFit="1"/>
    </xf>
    <xf numFmtId="176" fontId="22" fillId="0" borderId="16" xfId="0" applyNumberFormat="1" applyFont="1" applyFill="1" applyBorder="1" applyAlignment="1">
      <alignment horizontal="center" vertical="center" shrinkToFit="1"/>
    </xf>
    <xf numFmtId="49" fontId="22" fillId="0" borderId="0" xfId="0" applyNumberFormat="1" applyFont="1" applyFill="1" applyBorder="1" applyAlignment="1">
      <alignment vertical="center"/>
    </xf>
    <xf numFmtId="183" fontId="22" fillId="0" borderId="0" xfId="0" applyNumberFormat="1" applyFont="1" applyFill="1" applyBorder="1" applyAlignment="1">
      <alignment horizontal="right" vertical="center"/>
    </xf>
    <xf numFmtId="9" fontId="22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vertical="center"/>
    </xf>
    <xf numFmtId="0" fontId="22" fillId="0" borderId="19" xfId="0" applyFont="1" applyFill="1" applyBorder="1" applyAlignment="1">
      <alignment horizontal="center" vertical="center"/>
    </xf>
    <xf numFmtId="180" fontId="0" fillId="0" borderId="19" xfId="0" applyNumberFormat="1" applyFont="1" applyFill="1" applyBorder="1" applyAlignment="1">
      <alignment horizontal="center" vertical="center"/>
    </xf>
    <xf numFmtId="177" fontId="22" fillId="0" borderId="19" xfId="0" applyNumberFormat="1" applyFont="1" applyFill="1" applyBorder="1" applyAlignment="1">
      <alignment horizontal="center" vertical="center"/>
    </xf>
    <xf numFmtId="176" fontId="22" fillId="0" borderId="19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center" vertical="center"/>
    </xf>
    <xf numFmtId="178" fontId="22" fillId="0" borderId="0" xfId="0" applyNumberFormat="1" applyFont="1" applyFill="1" applyBorder="1" applyAlignment="1">
      <alignment horizontal="center" vertical="center"/>
    </xf>
    <xf numFmtId="176" fontId="22" fillId="0" borderId="0" xfId="0" applyNumberFormat="1" applyFont="1" applyFill="1" applyBorder="1" applyAlignment="1">
      <alignment horizontal="center" vertical="center"/>
    </xf>
    <xf numFmtId="177" fontId="22" fillId="0" borderId="0" xfId="0" applyNumberFormat="1" applyFont="1" applyFill="1" applyBorder="1" applyAlignment="1">
      <alignment horizontal="center" vertical="center"/>
    </xf>
    <xf numFmtId="180" fontId="22" fillId="0" borderId="0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vertical="center"/>
    </xf>
    <xf numFmtId="183" fontId="22" fillId="0" borderId="20" xfId="0" applyNumberFormat="1" applyFont="1" applyFill="1" applyBorder="1" applyAlignment="1">
      <alignment horizontal="right" vertical="center"/>
    </xf>
    <xf numFmtId="9" fontId="22" fillId="0" borderId="20" xfId="0" applyNumberFormat="1" applyFont="1" applyFill="1" applyBorder="1" applyAlignment="1">
      <alignment vertical="center"/>
    </xf>
    <xf numFmtId="49" fontId="23" fillId="0" borderId="20" xfId="0" applyNumberFormat="1" applyFont="1" applyFill="1" applyBorder="1" applyAlignment="1">
      <alignment vertical="center"/>
    </xf>
    <xf numFmtId="0" fontId="22" fillId="0" borderId="20" xfId="0" applyFont="1" applyFill="1" applyBorder="1" applyAlignment="1">
      <alignment horizontal="center" vertical="center"/>
    </xf>
    <xf numFmtId="180" fontId="22" fillId="0" borderId="20" xfId="0" applyNumberFormat="1" applyFont="1" applyFill="1" applyBorder="1" applyAlignment="1">
      <alignment horizontal="center" vertical="center"/>
    </xf>
    <xf numFmtId="176" fontId="22" fillId="0" borderId="20" xfId="0" applyNumberFormat="1" applyFont="1" applyFill="1" applyBorder="1" applyAlignment="1">
      <alignment horizontal="center" vertical="center"/>
    </xf>
    <xf numFmtId="177" fontId="22" fillId="0" borderId="20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 wrapText="1"/>
    </xf>
    <xf numFmtId="183" fontId="22" fillId="0" borderId="16" xfId="0" applyNumberFormat="1" applyFont="1" applyFill="1" applyBorder="1" applyAlignment="1">
      <alignment horizontal="right" vertical="center"/>
    </xf>
    <xf numFmtId="9" fontId="22" fillId="0" borderId="16" xfId="42" applyNumberFormat="1" applyFont="1" applyFill="1" applyBorder="1" applyAlignment="1">
      <alignment horizontal="center" vertical="center"/>
    </xf>
    <xf numFmtId="177" fontId="22" fillId="0" borderId="16" xfId="42" applyNumberFormat="1" applyFont="1" applyFill="1" applyBorder="1" applyAlignment="1">
      <alignment horizontal="center" vertical="center"/>
    </xf>
    <xf numFmtId="177" fontId="22" fillId="0" borderId="21" xfId="0" applyNumberFormat="1" applyFont="1" applyFill="1" applyBorder="1" applyAlignment="1">
      <alignment horizontal="center" vertical="center"/>
    </xf>
    <xf numFmtId="176" fontId="22" fillId="0" borderId="22" xfId="0" applyNumberFormat="1" applyFont="1" applyFill="1" applyBorder="1" applyAlignment="1">
      <alignment horizontal="center" vertical="center"/>
    </xf>
    <xf numFmtId="176" fontId="22" fillId="0" borderId="16" xfId="0" applyNumberFormat="1" applyFont="1" applyFill="1" applyBorder="1" applyAlignment="1">
      <alignment horizontal="right" vertical="center"/>
    </xf>
    <xf numFmtId="14" fontId="23" fillId="0" borderId="23" xfId="0" applyNumberFormat="1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0" fontId="23" fillId="0" borderId="23" xfId="0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X30"/>
  <sheetViews>
    <sheetView showGridLines="0" tabSelected="1" workbookViewId="0" topLeftCell="A1">
      <selection activeCell="A1" sqref="A1"/>
    </sheetView>
  </sheetViews>
  <sheetFormatPr defaultColWidth="9.00390625" defaultRowHeight="26.25" customHeight="1" outlineLevelCol="2"/>
  <cols>
    <col min="1" max="1" width="14.625" style="84" customWidth="1"/>
    <col min="2" max="2" width="8.00390625" style="85" hidden="1" customWidth="1" outlineLevel="1"/>
    <col min="3" max="3" width="8.25390625" style="33" bestFit="1" customWidth="1" collapsed="1"/>
    <col min="4" max="4" width="6.25390625" style="86" hidden="1" customWidth="1" outlineLevel="2"/>
    <col min="5" max="5" width="6.375" style="87" customWidth="1" outlineLevel="1" collapsed="1"/>
    <col min="6" max="6" width="7.625" style="88" bestFit="1" customWidth="1"/>
    <col min="7" max="7" width="7.625" style="33" customWidth="1" outlineLevel="1"/>
    <col min="8" max="8" width="9.625" style="89" customWidth="1"/>
    <col min="9" max="9" width="7.25390625" style="33" bestFit="1" customWidth="1"/>
    <col min="10" max="10" width="7.25390625" style="33" customWidth="1" outlineLevel="1"/>
    <col min="11" max="11" width="8.75390625" style="89" bestFit="1" customWidth="1"/>
    <col min="12" max="12" width="7.25390625" style="33" bestFit="1" customWidth="1"/>
    <col min="13" max="13" width="7.25390625" style="33" customWidth="1" outlineLevel="1"/>
    <col min="14" max="14" width="8.625" style="30" customWidth="1"/>
    <col min="15" max="15" width="21.25390625" style="93" customWidth="1"/>
    <col min="16" max="16" width="9.125" style="13" customWidth="1"/>
    <col min="17" max="17" width="9.25390625" style="29" bestFit="1" customWidth="1"/>
    <col min="18" max="18" width="16.625" style="13" bestFit="1" customWidth="1"/>
    <col min="19" max="19" width="9.125" style="30" customWidth="1"/>
    <col min="20" max="22" width="9.125" style="13" customWidth="1"/>
    <col min="23" max="23" width="12.75390625" style="13" customWidth="1"/>
    <col min="24" max="24" width="9.375" style="33" customWidth="1"/>
    <col min="25" max="16384" width="9.125" style="13" customWidth="1"/>
  </cols>
  <sheetData>
    <row r="1" spans="1:24" s="12" customFormat="1" ht="26.25" customHeight="1">
      <c r="A1" s="1" t="s">
        <v>0</v>
      </c>
      <c r="B1" s="2" t="s">
        <v>21</v>
      </c>
      <c r="C1" s="3" t="s">
        <v>22</v>
      </c>
      <c r="D1" s="4" t="s">
        <v>23</v>
      </c>
      <c r="E1" s="4" t="s">
        <v>24</v>
      </c>
      <c r="F1" s="5">
        <v>0.55</v>
      </c>
      <c r="G1" s="6"/>
      <c r="H1" s="7"/>
      <c r="I1" s="8">
        <v>0.5</v>
      </c>
      <c r="J1" s="9"/>
      <c r="K1" s="7"/>
      <c r="L1" s="8">
        <v>0.6</v>
      </c>
      <c r="M1" s="10"/>
      <c r="N1" s="5"/>
      <c r="O1" s="11" t="s">
        <v>25</v>
      </c>
      <c r="T1" s="13"/>
      <c r="V1" s="14" t="s">
        <v>26</v>
      </c>
      <c r="W1" s="14" t="s">
        <v>27</v>
      </c>
      <c r="X1" s="15" t="s">
        <v>28</v>
      </c>
    </row>
    <row r="2" spans="1:23" ht="26.25" customHeight="1">
      <c r="A2" s="16" t="s">
        <v>1</v>
      </c>
      <c r="B2" s="17"/>
      <c r="C2" s="18">
        <v>0.125</v>
      </c>
      <c r="D2" s="19"/>
      <c r="E2" s="20"/>
      <c r="F2" s="21" t="s">
        <v>29</v>
      </c>
      <c r="G2" s="22" t="s">
        <v>30</v>
      </c>
      <c r="H2" s="23" t="s">
        <v>31</v>
      </c>
      <c r="I2" s="24" t="s">
        <v>29</v>
      </c>
      <c r="J2" s="25" t="s">
        <v>30</v>
      </c>
      <c r="K2" s="23" t="s">
        <v>31</v>
      </c>
      <c r="L2" s="24" t="s">
        <v>29</v>
      </c>
      <c r="M2" s="26" t="s">
        <v>30</v>
      </c>
      <c r="N2" s="27" t="s">
        <v>31</v>
      </c>
      <c r="O2" s="28" t="s">
        <v>32</v>
      </c>
      <c r="Q2" s="29">
        <f>C2</f>
        <v>0.125</v>
      </c>
      <c r="R2" s="13" t="str">
        <f aca="true" t="shared" si="0" ref="R2:R20">IF(A2="","",A2)</f>
        <v>塔ノ沢登山口</v>
      </c>
      <c r="T2" s="13" t="str">
        <f aca="true" t="shared" si="1" ref="T2:T20">IF(O2="","",IF(E2="",O2,"、"&amp;O2))</f>
        <v>3:00スタート</v>
      </c>
      <c r="V2" s="31">
        <v>0.3333333333333333</v>
      </c>
      <c r="W2" s="32" t="s">
        <v>2</v>
      </c>
    </row>
    <row r="3" spans="1:24" ht="26.25" customHeight="1">
      <c r="A3" s="34" t="s">
        <v>3</v>
      </c>
      <c r="B3" s="17"/>
      <c r="C3" s="35">
        <v>0.041666666666666685</v>
      </c>
      <c r="D3" s="36"/>
      <c r="E3" s="35"/>
      <c r="F3" s="35">
        <f>IF($C3="","",IF($D3="",$C3*F$1,$C3*(F$1+$D3)))</f>
        <v>0.02291666666666668</v>
      </c>
      <c r="G3" s="37"/>
      <c r="H3" s="38">
        <f aca="true" t="shared" si="2" ref="H3:H20">IF($C3="","",$C$2+F3)</f>
        <v>0.14791666666666667</v>
      </c>
      <c r="I3" s="39">
        <f>IF($C3="","",IF($D3="",$C3*I$1,$C3*(I$1+$D3)))</f>
        <v>0.020833333333333343</v>
      </c>
      <c r="J3" s="37"/>
      <c r="K3" s="38">
        <f aca="true" t="shared" si="3" ref="K3:K20">IF($C3="","",$C$2+I3)</f>
        <v>0.14583333333333334</v>
      </c>
      <c r="L3" s="39">
        <f>IF($C3="","",IF($D3="",$C3*L$1,$C3*(L$1+$D3)))</f>
        <v>0.025000000000000012</v>
      </c>
      <c r="M3" s="37"/>
      <c r="N3" s="40">
        <f aca="true" t="shared" si="4" ref="N3:N20">IF($C3="","",$C$2+L3)</f>
        <v>0.15000000000000002</v>
      </c>
      <c r="O3" s="28"/>
      <c r="Q3" s="29">
        <f aca="true" t="shared" si="5" ref="Q3:Q20">H3</f>
        <v>0.14791666666666667</v>
      </c>
      <c r="R3" s="13" t="str">
        <f t="shared" si="0"/>
        <v>1191m地点</v>
      </c>
      <c r="S3" s="30">
        <f aca="true" t="shared" si="6" ref="S3:S20">IF(E3="","","休憩"&amp;TEXT(HOUR(E3)*60+MINUTE(E3),"0")&amp;"分")</f>
      </c>
      <c r="T3" s="13">
        <f t="shared" si="1"/>
      </c>
      <c r="V3" s="31">
        <v>0.3611111111111111</v>
      </c>
      <c r="W3" s="32" t="s">
        <v>4</v>
      </c>
      <c r="X3" s="33">
        <f aca="true" t="shared" si="7" ref="X3:X20">IF(ISBLANK(V3),"",IF(V3&lt;V2,V3+1-V2,V3-V2))</f>
        <v>0.02777777777777779</v>
      </c>
    </row>
    <row r="4" spans="1:24" ht="26.25" customHeight="1">
      <c r="A4" s="34" t="s">
        <v>5</v>
      </c>
      <c r="B4" s="17"/>
      <c r="C4" s="35">
        <v>0.04166666666666663</v>
      </c>
      <c r="D4" s="36"/>
      <c r="E4" s="35"/>
      <c r="F4" s="35">
        <f aca="true" t="shared" si="8" ref="F4:F20">IF($C4="","",IF($D4="",$C4*F$1+F3+$E3,$C4*(F$1+$D4)+F3+$E3))</f>
        <v>0.04583333333333332</v>
      </c>
      <c r="G4" s="41">
        <f aca="true" t="shared" si="9" ref="G4:G20">IF(F4="","",F4-F3-$E3)</f>
        <v>0.022916666666666644</v>
      </c>
      <c r="H4" s="38">
        <f t="shared" si="2"/>
        <v>0.17083333333333334</v>
      </c>
      <c r="I4" s="39">
        <f aca="true" t="shared" si="10" ref="I4:I20">IF($C4="","",IF($D4="",$C4*I$1+I3+$E3,$C4*(I$1+$D4)+I3+$E3))</f>
        <v>0.04166666666666666</v>
      </c>
      <c r="J4" s="41">
        <f aca="true" t="shared" si="11" ref="J4:J20">IF(I4="","",I4-I3-$E3)</f>
        <v>0.020833333333333315</v>
      </c>
      <c r="K4" s="38">
        <f t="shared" si="3"/>
        <v>0.16666666666666666</v>
      </c>
      <c r="L4" s="39">
        <f aca="true" t="shared" si="12" ref="L4:L20">IF($C4="","",IF($D4="",$C4*L$1+L3+$E3,$C4*(L$1+$D4)+L3+$E3))</f>
        <v>0.04999999999999999</v>
      </c>
      <c r="M4" s="41">
        <f aca="true" t="shared" si="13" ref="M4:M20">IF(L4="","",L4-L3-$E3)</f>
        <v>0.024999999999999977</v>
      </c>
      <c r="N4" s="40">
        <f t="shared" si="4"/>
        <v>0.175</v>
      </c>
      <c r="O4" s="28"/>
      <c r="Q4" s="29">
        <f t="shared" si="5"/>
        <v>0.17083333333333334</v>
      </c>
      <c r="R4" s="13" t="str">
        <f t="shared" si="0"/>
        <v>賽ノ河原</v>
      </c>
      <c r="S4" s="30">
        <f t="shared" si="6"/>
      </c>
      <c r="T4" s="13">
        <f t="shared" si="1"/>
      </c>
      <c r="V4" s="31">
        <v>0.3888888888888889</v>
      </c>
      <c r="W4" s="32" t="s">
        <v>6</v>
      </c>
      <c r="X4" s="33">
        <f t="shared" si="7"/>
        <v>0.02777777777777779</v>
      </c>
    </row>
    <row r="5" spans="1:24" ht="26.25" customHeight="1">
      <c r="A5" s="34" t="s">
        <v>7</v>
      </c>
      <c r="B5" s="17"/>
      <c r="C5" s="35">
        <v>0.041666666666666685</v>
      </c>
      <c r="D5" s="36"/>
      <c r="E5" s="35"/>
      <c r="F5" s="35">
        <f t="shared" si="8"/>
        <v>0.06875</v>
      </c>
      <c r="G5" s="41">
        <f t="shared" si="9"/>
        <v>0.022916666666666682</v>
      </c>
      <c r="H5" s="38">
        <f t="shared" si="2"/>
        <v>0.19375</v>
      </c>
      <c r="I5" s="39">
        <f t="shared" si="10"/>
        <v>0.0625</v>
      </c>
      <c r="J5" s="42">
        <f t="shared" si="11"/>
        <v>0.020833333333333343</v>
      </c>
      <c r="K5" s="38">
        <f t="shared" si="3"/>
        <v>0.1875</v>
      </c>
      <c r="L5" s="39">
        <f t="shared" si="12"/>
        <v>0.075</v>
      </c>
      <c r="M5" s="43">
        <f t="shared" si="13"/>
        <v>0.02500000000000001</v>
      </c>
      <c r="N5" s="40">
        <f t="shared" si="4"/>
        <v>0.2</v>
      </c>
      <c r="O5" s="28"/>
      <c r="Q5" s="29">
        <f t="shared" si="5"/>
        <v>0.19375</v>
      </c>
      <c r="R5" s="13" t="str">
        <f t="shared" si="0"/>
        <v>小丸山</v>
      </c>
      <c r="S5" s="30">
        <f t="shared" si="6"/>
      </c>
      <c r="T5" s="13">
        <f t="shared" si="1"/>
      </c>
      <c r="V5" s="31">
        <v>0.4375</v>
      </c>
      <c r="W5" s="32" t="s">
        <v>8</v>
      </c>
      <c r="X5" s="33">
        <f t="shared" si="7"/>
        <v>0.048611111111111105</v>
      </c>
    </row>
    <row r="6" spans="1:24" ht="26.25" customHeight="1">
      <c r="A6" s="34" t="s">
        <v>9</v>
      </c>
      <c r="B6" s="17"/>
      <c r="C6" s="35">
        <v>0.006944444444444531</v>
      </c>
      <c r="D6" s="36"/>
      <c r="E6" s="35">
        <v>0.013888888888888888</v>
      </c>
      <c r="F6" s="35">
        <f t="shared" si="8"/>
        <v>0.07256944444444449</v>
      </c>
      <c r="G6" s="41">
        <f t="shared" si="9"/>
        <v>0.0038194444444444864</v>
      </c>
      <c r="H6" s="38">
        <f t="shared" si="2"/>
        <v>0.1975694444444445</v>
      </c>
      <c r="I6" s="39">
        <f t="shared" si="10"/>
        <v>0.06597222222222227</v>
      </c>
      <c r="J6" s="42">
        <f t="shared" si="11"/>
        <v>0.0034722222222222654</v>
      </c>
      <c r="K6" s="38">
        <f t="shared" si="3"/>
        <v>0.19097222222222227</v>
      </c>
      <c r="L6" s="39">
        <f t="shared" si="12"/>
        <v>0.07916666666666672</v>
      </c>
      <c r="M6" s="43">
        <f t="shared" si="13"/>
        <v>0.004166666666666721</v>
      </c>
      <c r="N6" s="40">
        <f t="shared" si="4"/>
        <v>0.20416666666666672</v>
      </c>
      <c r="O6" s="28"/>
      <c r="Q6" s="29">
        <f t="shared" si="5"/>
        <v>0.1975694444444445</v>
      </c>
      <c r="R6" s="13" t="str">
        <f t="shared" si="0"/>
        <v>避難小屋</v>
      </c>
      <c r="S6" s="30" t="str">
        <f t="shared" si="6"/>
        <v>休憩20分</v>
      </c>
      <c r="T6" s="13">
        <f t="shared" si="1"/>
      </c>
      <c r="V6" s="31">
        <v>0.53125</v>
      </c>
      <c r="W6" s="32" t="s">
        <v>10</v>
      </c>
      <c r="X6" s="33">
        <f t="shared" si="7"/>
        <v>0.09375</v>
      </c>
    </row>
    <row r="7" spans="1:24" ht="26.25" customHeight="1">
      <c r="A7" s="34" t="s">
        <v>11</v>
      </c>
      <c r="B7" s="17"/>
      <c r="C7" s="35">
        <v>0.04166666666666663</v>
      </c>
      <c r="D7" s="36"/>
      <c r="E7" s="35"/>
      <c r="F7" s="35">
        <f t="shared" si="8"/>
        <v>0.10937500000000003</v>
      </c>
      <c r="G7" s="41">
        <f t="shared" si="9"/>
        <v>0.022916666666666648</v>
      </c>
      <c r="H7" s="38">
        <f t="shared" si="2"/>
        <v>0.23437500000000003</v>
      </c>
      <c r="I7" s="39">
        <f t="shared" si="10"/>
        <v>0.10069444444444448</v>
      </c>
      <c r="J7" s="42">
        <f t="shared" si="11"/>
        <v>0.020833333333333322</v>
      </c>
      <c r="K7" s="38">
        <f t="shared" si="3"/>
        <v>0.22569444444444448</v>
      </c>
      <c r="L7" s="39">
        <f t="shared" si="12"/>
        <v>0.11805555555555558</v>
      </c>
      <c r="M7" s="43">
        <f t="shared" si="13"/>
        <v>0.024999999999999974</v>
      </c>
      <c r="N7" s="40">
        <f t="shared" si="4"/>
        <v>0.24305555555555558</v>
      </c>
      <c r="O7" s="44" t="s">
        <v>33</v>
      </c>
      <c r="Q7" s="29">
        <f t="shared" si="5"/>
        <v>0.23437500000000003</v>
      </c>
      <c r="R7" s="13" t="str">
        <f t="shared" si="0"/>
        <v>前袈裟丸山</v>
      </c>
      <c r="S7" s="30">
        <f t="shared" si="6"/>
      </c>
      <c r="T7" s="13" t="str">
        <f t="shared" si="1"/>
        <v>前袈裟から袈裟は
バリエーション</v>
      </c>
      <c r="V7" s="31">
        <v>0.5555555555555556</v>
      </c>
      <c r="W7" s="32" t="s">
        <v>12</v>
      </c>
      <c r="X7" s="33">
        <f t="shared" si="7"/>
        <v>0.02430555555555558</v>
      </c>
    </row>
    <row r="8" spans="1:24" ht="26.25" customHeight="1">
      <c r="A8" s="34" t="s">
        <v>13</v>
      </c>
      <c r="B8" s="17"/>
      <c r="C8" s="35">
        <v>0.034722222222222224</v>
      </c>
      <c r="D8" s="36"/>
      <c r="E8" s="35"/>
      <c r="F8" s="35">
        <f t="shared" si="8"/>
        <v>0.12847222222222227</v>
      </c>
      <c r="G8" s="41">
        <f t="shared" si="9"/>
        <v>0.019097222222222238</v>
      </c>
      <c r="H8" s="38">
        <f t="shared" si="2"/>
        <v>0.25347222222222227</v>
      </c>
      <c r="I8" s="39">
        <f t="shared" si="10"/>
        <v>0.11805555555555558</v>
      </c>
      <c r="J8" s="42">
        <f t="shared" si="11"/>
        <v>0.017361111111111105</v>
      </c>
      <c r="K8" s="38">
        <f t="shared" si="3"/>
        <v>0.24305555555555558</v>
      </c>
      <c r="L8" s="39">
        <f t="shared" si="12"/>
        <v>0.13888888888888892</v>
      </c>
      <c r="M8" s="43">
        <f t="shared" si="13"/>
        <v>0.020833333333333343</v>
      </c>
      <c r="N8" s="40">
        <f t="shared" si="4"/>
        <v>0.26388888888888895</v>
      </c>
      <c r="O8" s="44"/>
      <c r="Q8" s="29">
        <f t="shared" si="5"/>
        <v>0.25347222222222227</v>
      </c>
      <c r="R8" s="13" t="str">
        <f t="shared" si="0"/>
        <v>袈裟丸山</v>
      </c>
      <c r="S8" s="30">
        <f t="shared" si="6"/>
      </c>
      <c r="T8" s="13">
        <f t="shared" si="1"/>
      </c>
      <c r="V8" s="31">
        <v>0.5694444444444444</v>
      </c>
      <c r="W8" s="32" t="s">
        <v>14</v>
      </c>
      <c r="X8" s="33">
        <f t="shared" si="7"/>
        <v>0.01388888888888884</v>
      </c>
    </row>
    <row r="9" spans="1:24" ht="26.25" customHeight="1">
      <c r="A9" s="34" t="s">
        <v>15</v>
      </c>
      <c r="B9" s="17"/>
      <c r="C9" s="35">
        <v>0.05208333333333337</v>
      </c>
      <c r="D9" s="36"/>
      <c r="E9" s="35">
        <v>0.013888888888888888</v>
      </c>
      <c r="F9" s="35">
        <f t="shared" si="8"/>
        <v>0.15711805555555564</v>
      </c>
      <c r="G9" s="41">
        <f t="shared" si="9"/>
        <v>0.02864583333333337</v>
      </c>
      <c r="H9" s="38">
        <f t="shared" si="2"/>
        <v>0.28211805555555564</v>
      </c>
      <c r="I9" s="39">
        <f t="shared" si="10"/>
        <v>0.14409722222222227</v>
      </c>
      <c r="J9" s="42">
        <f t="shared" si="11"/>
        <v>0.026041666666666685</v>
      </c>
      <c r="K9" s="38">
        <f t="shared" si="3"/>
        <v>0.26909722222222227</v>
      </c>
      <c r="L9" s="39">
        <f t="shared" si="12"/>
        <v>0.17013888888888895</v>
      </c>
      <c r="M9" s="43">
        <f t="shared" si="13"/>
        <v>0.03125000000000003</v>
      </c>
      <c r="N9" s="40">
        <f t="shared" si="4"/>
        <v>0.29513888888888895</v>
      </c>
      <c r="O9" s="44"/>
      <c r="Q9" s="29">
        <f t="shared" si="5"/>
        <v>0.28211805555555564</v>
      </c>
      <c r="R9" s="13" t="str">
        <f t="shared" si="0"/>
        <v>奥袈裟</v>
      </c>
      <c r="S9" s="30" t="str">
        <f t="shared" si="6"/>
        <v>休憩20分</v>
      </c>
      <c r="T9" s="13">
        <f t="shared" si="1"/>
      </c>
      <c r="V9" s="31">
        <v>0.6493055555555556</v>
      </c>
      <c r="W9" s="32" t="s">
        <v>16</v>
      </c>
      <c r="X9" s="33">
        <f t="shared" si="7"/>
        <v>0.07986111111111116</v>
      </c>
    </row>
    <row r="10" spans="1:24" ht="26.25" customHeight="1">
      <c r="A10" s="34" t="s">
        <v>8</v>
      </c>
      <c r="B10" s="17"/>
      <c r="C10" s="35">
        <v>0.13194444444444436</v>
      </c>
      <c r="D10" s="36"/>
      <c r="E10" s="35">
        <v>0.013888888888888888</v>
      </c>
      <c r="F10" s="35">
        <f t="shared" si="8"/>
        <v>0.24357638888888894</v>
      </c>
      <c r="G10" s="41">
        <f t="shared" si="9"/>
        <v>0.07256944444444441</v>
      </c>
      <c r="H10" s="38">
        <f t="shared" si="2"/>
        <v>0.36857638888888894</v>
      </c>
      <c r="I10" s="39">
        <f t="shared" si="10"/>
        <v>0.22395833333333334</v>
      </c>
      <c r="J10" s="42">
        <f t="shared" si="11"/>
        <v>0.06597222222222218</v>
      </c>
      <c r="K10" s="38">
        <f t="shared" si="3"/>
        <v>0.34895833333333337</v>
      </c>
      <c r="L10" s="39">
        <f t="shared" si="12"/>
        <v>0.26319444444444445</v>
      </c>
      <c r="M10" s="43">
        <f t="shared" si="13"/>
        <v>0.07916666666666661</v>
      </c>
      <c r="N10" s="40">
        <f t="shared" si="4"/>
        <v>0.38819444444444445</v>
      </c>
      <c r="O10" s="28"/>
      <c r="Q10" s="29">
        <f t="shared" si="5"/>
        <v>0.36857638888888894</v>
      </c>
      <c r="R10" s="13" t="str">
        <f t="shared" si="0"/>
        <v>六林班峠</v>
      </c>
      <c r="S10" s="30" t="str">
        <f t="shared" si="6"/>
        <v>休憩20分</v>
      </c>
      <c r="T10" s="13">
        <f t="shared" si="1"/>
      </c>
      <c r="V10" s="31">
        <v>0.6909722222222222</v>
      </c>
      <c r="W10" s="32" t="s">
        <v>17</v>
      </c>
      <c r="X10" s="33">
        <f t="shared" si="7"/>
        <v>0.04166666666666663</v>
      </c>
    </row>
    <row r="11" spans="1:24" ht="26.25" customHeight="1">
      <c r="A11" s="34" t="s">
        <v>6</v>
      </c>
      <c r="B11" s="17"/>
      <c r="C11" s="35">
        <v>0.0625</v>
      </c>
      <c r="D11" s="36"/>
      <c r="E11" s="35"/>
      <c r="F11" s="35">
        <f t="shared" si="8"/>
        <v>0.2918402777777778</v>
      </c>
      <c r="G11" s="41">
        <f t="shared" si="9"/>
        <v>0.034374999999999996</v>
      </c>
      <c r="H11" s="38">
        <f t="shared" si="2"/>
        <v>0.4168402777777778</v>
      </c>
      <c r="I11" s="39">
        <f t="shared" si="10"/>
        <v>0.26909722222222227</v>
      </c>
      <c r="J11" s="42">
        <f t="shared" si="11"/>
        <v>0.031250000000000035</v>
      </c>
      <c r="K11" s="38">
        <f t="shared" si="3"/>
        <v>0.39409722222222227</v>
      </c>
      <c r="L11" s="39">
        <f t="shared" si="12"/>
        <v>0.3145833333333333</v>
      </c>
      <c r="M11" s="43">
        <f t="shared" si="13"/>
        <v>0.037499999999999985</v>
      </c>
      <c r="N11" s="40">
        <f t="shared" si="4"/>
        <v>0.4395833333333333</v>
      </c>
      <c r="O11" s="28"/>
      <c r="Q11" s="29">
        <f t="shared" si="5"/>
        <v>0.4168402777777778</v>
      </c>
      <c r="R11" s="13" t="str">
        <f t="shared" si="0"/>
        <v>鋸山</v>
      </c>
      <c r="S11" s="30">
        <f t="shared" si="6"/>
      </c>
      <c r="T11" s="13">
        <f t="shared" si="1"/>
      </c>
      <c r="V11" s="31">
        <v>0.7048611111111112</v>
      </c>
      <c r="W11" s="32" t="s">
        <v>18</v>
      </c>
      <c r="X11" s="33">
        <f t="shared" si="7"/>
        <v>0.01388888888888895</v>
      </c>
    </row>
    <row r="12" spans="1:24" ht="26.25" customHeight="1">
      <c r="A12" s="16" t="s">
        <v>4</v>
      </c>
      <c r="B12" s="17"/>
      <c r="C12" s="35">
        <v>0.02083333333333337</v>
      </c>
      <c r="D12" s="36"/>
      <c r="E12" s="35"/>
      <c r="F12" s="35">
        <f t="shared" si="8"/>
        <v>0.30329861111111117</v>
      </c>
      <c r="G12" s="41">
        <f t="shared" si="9"/>
        <v>0.011458333333333348</v>
      </c>
      <c r="H12" s="38">
        <f t="shared" si="2"/>
        <v>0.42829861111111117</v>
      </c>
      <c r="I12" s="39">
        <f t="shared" si="10"/>
        <v>0.27951388888888895</v>
      </c>
      <c r="J12" s="42">
        <f t="shared" si="11"/>
        <v>0.010416666666666685</v>
      </c>
      <c r="K12" s="38">
        <f t="shared" si="3"/>
        <v>0.40451388888888895</v>
      </c>
      <c r="L12" s="39">
        <f t="shared" si="12"/>
        <v>0.32708333333333334</v>
      </c>
      <c r="M12" s="43">
        <f t="shared" si="13"/>
        <v>0.012500000000000011</v>
      </c>
      <c r="N12" s="40">
        <f t="shared" si="4"/>
        <v>0.45208333333333334</v>
      </c>
      <c r="O12" s="28"/>
      <c r="Q12" s="29">
        <f t="shared" si="5"/>
        <v>0.42829861111111117</v>
      </c>
      <c r="R12" s="13" t="str">
        <f t="shared" si="0"/>
        <v>不動沢のコル</v>
      </c>
      <c r="S12" s="30">
        <f t="shared" si="6"/>
      </c>
      <c r="T12" s="13">
        <f t="shared" si="1"/>
      </c>
      <c r="V12" s="31"/>
      <c r="W12" s="32"/>
      <c r="X12" s="33">
        <f t="shared" si="7"/>
      </c>
    </row>
    <row r="13" spans="1:24" ht="26.25" customHeight="1">
      <c r="A13" s="34" t="s">
        <v>2</v>
      </c>
      <c r="B13" s="17"/>
      <c r="C13" s="35">
        <v>0.04166666666666663</v>
      </c>
      <c r="D13" s="36"/>
      <c r="E13" s="35">
        <v>0.013888888888888888</v>
      </c>
      <c r="F13" s="35">
        <f t="shared" si="8"/>
        <v>0.3262152777777778</v>
      </c>
      <c r="G13" s="41">
        <f t="shared" si="9"/>
        <v>0.02291666666666664</v>
      </c>
      <c r="H13" s="38">
        <f t="shared" si="2"/>
        <v>0.4512152777777778</v>
      </c>
      <c r="I13" s="39">
        <f t="shared" si="10"/>
        <v>0.30034722222222227</v>
      </c>
      <c r="J13" s="42">
        <f t="shared" si="11"/>
        <v>0.020833333333333315</v>
      </c>
      <c r="K13" s="38">
        <f t="shared" si="3"/>
        <v>0.42534722222222227</v>
      </c>
      <c r="L13" s="39">
        <f t="shared" si="12"/>
        <v>0.3520833333333333</v>
      </c>
      <c r="M13" s="43">
        <f t="shared" si="13"/>
        <v>0.024999999999999967</v>
      </c>
      <c r="N13" s="40">
        <f t="shared" si="4"/>
        <v>0.4770833333333333</v>
      </c>
      <c r="O13" s="28"/>
      <c r="Q13" s="29">
        <f t="shared" si="5"/>
        <v>0.4512152777777778</v>
      </c>
      <c r="R13" s="13" t="str">
        <f t="shared" si="0"/>
        <v>皇海山</v>
      </c>
      <c r="S13" s="30" t="str">
        <f t="shared" si="6"/>
        <v>休憩20分</v>
      </c>
      <c r="T13" s="13">
        <f t="shared" si="1"/>
      </c>
      <c r="V13" s="31"/>
      <c r="W13" s="32"/>
      <c r="X13" s="33">
        <f t="shared" si="7"/>
      </c>
    </row>
    <row r="14" spans="1:24" ht="26.25" customHeight="1">
      <c r="A14" s="34" t="s">
        <v>4</v>
      </c>
      <c r="B14" s="17"/>
      <c r="C14" s="35">
        <v>0.02777777777777779</v>
      </c>
      <c r="D14" s="36"/>
      <c r="E14" s="35"/>
      <c r="F14" s="35">
        <f t="shared" si="8"/>
        <v>0.3553819444444445</v>
      </c>
      <c r="G14" s="41">
        <f t="shared" si="9"/>
        <v>0.015277777777777786</v>
      </c>
      <c r="H14" s="38">
        <f t="shared" si="2"/>
        <v>0.4803819444444445</v>
      </c>
      <c r="I14" s="39">
        <f t="shared" si="10"/>
        <v>0.32812500000000006</v>
      </c>
      <c r="J14" s="42">
        <f t="shared" si="11"/>
        <v>0.013888888888888902</v>
      </c>
      <c r="K14" s="38">
        <f t="shared" si="3"/>
        <v>0.45312500000000006</v>
      </c>
      <c r="L14" s="39">
        <f t="shared" si="12"/>
        <v>0.38263888888888886</v>
      </c>
      <c r="M14" s="43">
        <f t="shared" si="13"/>
        <v>0.01666666666666667</v>
      </c>
      <c r="N14" s="40">
        <f t="shared" si="4"/>
        <v>0.5076388888888889</v>
      </c>
      <c r="O14" s="44"/>
      <c r="Q14" s="29">
        <f t="shared" si="5"/>
        <v>0.4803819444444445</v>
      </c>
      <c r="R14" s="13" t="str">
        <f t="shared" si="0"/>
        <v>不動沢のコル</v>
      </c>
      <c r="S14" s="30">
        <f t="shared" si="6"/>
      </c>
      <c r="T14" s="13">
        <f t="shared" si="1"/>
      </c>
      <c r="V14" s="31"/>
      <c r="W14" s="32"/>
      <c r="X14" s="33">
        <f t="shared" si="7"/>
      </c>
    </row>
    <row r="15" spans="1:24" ht="26.25" customHeight="1">
      <c r="A15" s="34" t="s">
        <v>6</v>
      </c>
      <c r="B15" s="17"/>
      <c r="C15" s="35">
        <v>0.02777777777777779</v>
      </c>
      <c r="D15" s="36"/>
      <c r="E15" s="35"/>
      <c r="F15" s="35">
        <f t="shared" si="8"/>
        <v>0.37065972222222227</v>
      </c>
      <c r="G15" s="41">
        <f t="shared" si="9"/>
        <v>0.015277777777777779</v>
      </c>
      <c r="H15" s="38">
        <f t="shared" si="2"/>
        <v>0.49565972222222227</v>
      </c>
      <c r="I15" s="39">
        <f t="shared" si="10"/>
        <v>0.34201388888888895</v>
      </c>
      <c r="J15" s="42">
        <f t="shared" si="11"/>
        <v>0.013888888888888895</v>
      </c>
      <c r="K15" s="38">
        <f t="shared" si="3"/>
        <v>0.46701388888888895</v>
      </c>
      <c r="L15" s="39">
        <f t="shared" si="12"/>
        <v>0.3993055555555555</v>
      </c>
      <c r="M15" s="43">
        <f t="shared" si="13"/>
        <v>0.016666666666666663</v>
      </c>
      <c r="N15" s="40">
        <f t="shared" si="4"/>
        <v>0.5243055555555556</v>
      </c>
      <c r="O15" s="28"/>
      <c r="Q15" s="29">
        <f t="shared" si="5"/>
        <v>0.49565972222222227</v>
      </c>
      <c r="R15" s="13" t="str">
        <f t="shared" si="0"/>
        <v>鋸山</v>
      </c>
      <c r="S15" s="30">
        <f t="shared" si="6"/>
      </c>
      <c r="T15" s="13">
        <f t="shared" si="1"/>
      </c>
      <c r="V15" s="31"/>
      <c r="W15" s="32"/>
      <c r="X15" s="33">
        <f t="shared" si="7"/>
      </c>
    </row>
    <row r="16" spans="1:24" ht="26.25" customHeight="1">
      <c r="A16" s="34" t="s">
        <v>8</v>
      </c>
      <c r="B16" s="17"/>
      <c r="C16" s="35">
        <v>0.048611111111111105</v>
      </c>
      <c r="D16" s="36"/>
      <c r="E16" s="35">
        <v>0.013888888888888888</v>
      </c>
      <c r="F16" s="35">
        <f t="shared" si="8"/>
        <v>0.3973958333333334</v>
      </c>
      <c r="G16" s="41">
        <f t="shared" si="9"/>
        <v>0.026736111111111127</v>
      </c>
      <c r="H16" s="38">
        <f t="shared" si="2"/>
        <v>0.5223958333333334</v>
      </c>
      <c r="I16" s="39">
        <f t="shared" si="10"/>
        <v>0.36631944444444453</v>
      </c>
      <c r="J16" s="42">
        <f t="shared" si="11"/>
        <v>0.02430555555555558</v>
      </c>
      <c r="K16" s="38">
        <f t="shared" si="3"/>
        <v>0.49131944444444453</v>
      </c>
      <c r="L16" s="39">
        <f t="shared" si="12"/>
        <v>0.4284722222222222</v>
      </c>
      <c r="M16" s="43">
        <f t="shared" si="13"/>
        <v>0.029166666666666674</v>
      </c>
      <c r="N16" s="40">
        <f t="shared" si="4"/>
        <v>0.5534722222222221</v>
      </c>
      <c r="O16" s="28"/>
      <c r="Q16" s="29">
        <f t="shared" si="5"/>
        <v>0.5223958333333334</v>
      </c>
      <c r="R16" s="13" t="str">
        <f t="shared" si="0"/>
        <v>六林班峠</v>
      </c>
      <c r="S16" s="30" t="str">
        <f t="shared" si="6"/>
        <v>休憩20分</v>
      </c>
      <c r="T16" s="13">
        <f t="shared" si="1"/>
      </c>
      <c r="V16" s="31"/>
      <c r="W16" s="32"/>
      <c r="X16" s="33">
        <f t="shared" si="7"/>
      </c>
    </row>
    <row r="17" spans="1:24" ht="26.25" customHeight="1">
      <c r="A17" s="34" t="s">
        <v>10</v>
      </c>
      <c r="B17" s="17"/>
      <c r="C17" s="35">
        <v>0.09375</v>
      </c>
      <c r="D17" s="36"/>
      <c r="E17" s="35"/>
      <c r="F17" s="35">
        <f t="shared" si="8"/>
        <v>0.4628472222222223</v>
      </c>
      <c r="G17" s="41">
        <f t="shared" si="9"/>
        <v>0.05156250000000002</v>
      </c>
      <c r="H17" s="38">
        <f t="shared" si="2"/>
        <v>0.5878472222222223</v>
      </c>
      <c r="I17" s="39">
        <f t="shared" si="10"/>
        <v>0.4270833333333334</v>
      </c>
      <c r="J17" s="42">
        <f t="shared" si="11"/>
        <v>0.04687500000000001</v>
      </c>
      <c r="K17" s="38">
        <f t="shared" si="3"/>
        <v>0.5520833333333335</v>
      </c>
      <c r="L17" s="39">
        <f t="shared" si="12"/>
        <v>0.49861111111111106</v>
      </c>
      <c r="M17" s="43">
        <f t="shared" si="13"/>
        <v>0.056249999999999974</v>
      </c>
      <c r="N17" s="40">
        <f t="shared" si="4"/>
        <v>0.6236111111111111</v>
      </c>
      <c r="O17" s="28"/>
      <c r="Q17" s="29">
        <f t="shared" si="5"/>
        <v>0.5878472222222223</v>
      </c>
      <c r="R17" s="13" t="str">
        <f t="shared" si="0"/>
        <v>嶺峯山荘</v>
      </c>
      <c r="S17" s="30">
        <f t="shared" si="6"/>
      </c>
      <c r="T17" s="13">
        <f t="shared" si="1"/>
      </c>
      <c r="V17" s="31"/>
      <c r="W17" s="32"/>
      <c r="X17" s="33">
        <f t="shared" si="7"/>
      </c>
    </row>
    <row r="18" spans="1:24" ht="26.25" customHeight="1">
      <c r="A18" s="34" t="s">
        <v>12</v>
      </c>
      <c r="B18" s="17"/>
      <c r="C18" s="35">
        <v>0.02430555555555558</v>
      </c>
      <c r="D18" s="36"/>
      <c r="E18" s="35"/>
      <c r="F18" s="35">
        <f t="shared" si="8"/>
        <v>0.4762152777777779</v>
      </c>
      <c r="G18" s="41">
        <f t="shared" si="9"/>
        <v>0.013368055555555591</v>
      </c>
      <c r="H18" s="38">
        <f t="shared" si="2"/>
        <v>0.601215277777778</v>
      </c>
      <c r="I18" s="39">
        <f t="shared" si="10"/>
        <v>0.4392361111111112</v>
      </c>
      <c r="J18" s="42">
        <f t="shared" si="11"/>
        <v>0.01215277777777779</v>
      </c>
      <c r="K18" s="38">
        <f t="shared" si="3"/>
        <v>0.5642361111111112</v>
      </c>
      <c r="L18" s="39">
        <f t="shared" si="12"/>
        <v>0.5131944444444444</v>
      </c>
      <c r="M18" s="43">
        <f t="shared" si="13"/>
        <v>0.014583333333333337</v>
      </c>
      <c r="N18" s="40">
        <f t="shared" si="4"/>
        <v>0.6381944444444444</v>
      </c>
      <c r="O18" s="28"/>
      <c r="Q18" s="29">
        <f t="shared" si="5"/>
        <v>0.601215277777778</v>
      </c>
      <c r="R18" s="13" t="str">
        <f t="shared" si="0"/>
        <v>鏡岩</v>
      </c>
      <c r="S18" s="30">
        <f t="shared" si="6"/>
      </c>
      <c r="T18" s="13">
        <f t="shared" si="1"/>
      </c>
      <c r="V18" s="31"/>
      <c r="W18" s="32"/>
      <c r="X18" s="33">
        <f t="shared" si="7"/>
      </c>
    </row>
    <row r="19" spans="1:24" ht="26.25" customHeight="1">
      <c r="A19" s="34" t="s">
        <v>14</v>
      </c>
      <c r="B19" s="17"/>
      <c r="C19" s="35">
        <v>0.01388888888888884</v>
      </c>
      <c r="D19" s="36"/>
      <c r="E19" s="35"/>
      <c r="F19" s="35">
        <f t="shared" si="8"/>
        <v>0.48385416666666675</v>
      </c>
      <c r="G19" s="41">
        <f t="shared" si="9"/>
        <v>0.007638888888888862</v>
      </c>
      <c r="H19" s="38">
        <f t="shared" si="2"/>
        <v>0.6088541666666667</v>
      </c>
      <c r="I19" s="39">
        <f t="shared" si="10"/>
        <v>0.44618055555555564</v>
      </c>
      <c r="J19" s="42">
        <f t="shared" si="11"/>
        <v>0.00694444444444442</v>
      </c>
      <c r="K19" s="38">
        <f t="shared" si="3"/>
        <v>0.5711805555555556</v>
      </c>
      <c r="L19" s="39">
        <f t="shared" si="12"/>
        <v>0.5215277777777777</v>
      </c>
      <c r="M19" s="43">
        <f t="shared" si="13"/>
        <v>0.008333333333333304</v>
      </c>
      <c r="N19" s="40">
        <f t="shared" si="4"/>
        <v>0.6465277777777777</v>
      </c>
      <c r="O19" s="28"/>
      <c r="Q19" s="29">
        <f t="shared" si="5"/>
        <v>0.6088541666666667</v>
      </c>
      <c r="R19" s="13" t="str">
        <f t="shared" si="0"/>
        <v>一の鳥居</v>
      </c>
      <c r="S19" s="30">
        <f t="shared" si="6"/>
      </c>
      <c r="T19" s="13">
        <f t="shared" si="1"/>
      </c>
      <c r="V19" s="31"/>
      <c r="W19" s="32"/>
      <c r="X19" s="33">
        <f t="shared" si="7"/>
      </c>
    </row>
    <row r="20" spans="1:24" ht="26.25" customHeight="1">
      <c r="A20" s="34" t="s">
        <v>19</v>
      </c>
      <c r="B20" s="17"/>
      <c r="C20" s="35">
        <v>0.04861111111111111</v>
      </c>
      <c r="D20" s="36"/>
      <c r="E20" s="35"/>
      <c r="F20" s="35">
        <f t="shared" si="8"/>
        <v>0.5105902777777779</v>
      </c>
      <c r="G20" s="41">
        <f t="shared" si="9"/>
        <v>0.026736111111111127</v>
      </c>
      <c r="H20" s="38">
        <f t="shared" si="2"/>
        <v>0.6355902777777779</v>
      </c>
      <c r="I20" s="39">
        <f t="shared" si="10"/>
        <v>0.4704861111111112</v>
      </c>
      <c r="J20" s="42">
        <f t="shared" si="11"/>
        <v>0.02430555555555558</v>
      </c>
      <c r="K20" s="38">
        <f t="shared" si="3"/>
        <v>0.5954861111111112</v>
      </c>
      <c r="L20" s="39">
        <f t="shared" si="12"/>
        <v>0.5506944444444444</v>
      </c>
      <c r="M20" s="43">
        <f t="shared" si="13"/>
        <v>0.029166666666666674</v>
      </c>
      <c r="N20" s="40">
        <f t="shared" si="4"/>
        <v>0.6756944444444444</v>
      </c>
      <c r="O20" s="28" t="s">
        <v>34</v>
      </c>
      <c r="Q20" s="29">
        <f t="shared" si="5"/>
        <v>0.6355902777777779</v>
      </c>
      <c r="R20" s="13" t="str">
        <f t="shared" si="0"/>
        <v>足尾温泉</v>
      </c>
      <c r="S20" s="30">
        <f t="shared" si="6"/>
      </c>
      <c r="T20" s="13" t="str">
        <f t="shared" si="1"/>
        <v>15:00までに下山</v>
      </c>
      <c r="V20" s="31"/>
      <c r="W20" s="32"/>
      <c r="X20" s="33">
        <f t="shared" si="7"/>
      </c>
    </row>
    <row r="21" spans="1:24" s="57" customFormat="1" ht="26.25" customHeight="1">
      <c r="A21" s="45" t="s">
        <v>35</v>
      </c>
      <c r="B21" s="46"/>
      <c r="C21" s="47">
        <f>SUM(C3:C20)</f>
        <v>0.8020833333333335</v>
      </c>
      <c r="D21" s="48" t="s">
        <v>24</v>
      </c>
      <c r="E21" s="47">
        <f>SUM(E3:E20)</f>
        <v>0.06944444444444445</v>
      </c>
      <c r="F21" s="49">
        <f>INDEX(F3:F20,COUNTA($C3:$C20),1)/$C21</f>
        <v>0.6365800865800866</v>
      </c>
      <c r="G21" s="50"/>
      <c r="H21" s="51" t="s">
        <v>36</v>
      </c>
      <c r="I21" s="52">
        <f>INDEX(I3:I20,COUNTA($C3:$C20),1)/$C21</f>
        <v>0.5865800865800866</v>
      </c>
      <c r="J21" s="53"/>
      <c r="K21" s="51" t="s">
        <v>36</v>
      </c>
      <c r="L21" s="52">
        <f>INDEX(L3:L20,COUNTA($C3:$C20),1)/$C21</f>
        <v>0.6865800865800864</v>
      </c>
      <c r="M21" s="54"/>
      <c r="N21" s="55" t="s">
        <v>36</v>
      </c>
      <c r="O21" s="56"/>
      <c r="Q21" s="58" t="s">
        <v>37</v>
      </c>
      <c r="R21" s="59">
        <f>C21</f>
        <v>0.8020833333333335</v>
      </c>
      <c r="S21" s="60"/>
      <c r="X21" s="59"/>
    </row>
    <row r="22" spans="1:24" s="65" customFormat="1" ht="16.5" customHeight="1">
      <c r="A22" s="61"/>
      <c r="B22" s="62"/>
      <c r="C22" s="61"/>
      <c r="D22" s="63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4"/>
      <c r="Q22" s="66" t="s">
        <v>38</v>
      </c>
      <c r="R22" s="67">
        <f>INDEX(F3:F20,COUNTA($C3:$C20),1)</f>
        <v>0.5105902777777779</v>
      </c>
      <c r="S22" s="68"/>
      <c r="X22" s="67"/>
    </row>
    <row r="23" spans="1:24" s="70" customFormat="1" ht="26.25" customHeight="1">
      <c r="A23" s="69" t="s">
        <v>39</v>
      </c>
      <c r="B23" s="62"/>
      <c r="C23" s="61"/>
      <c r="D23" s="63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4"/>
      <c r="Q23" s="71" t="s">
        <v>40</v>
      </c>
      <c r="R23" s="72">
        <f>F21</f>
        <v>0.6365800865800866</v>
      </c>
      <c r="S23" s="73"/>
      <c r="X23" s="74"/>
    </row>
    <row r="24" spans="1:24" s="70" customFormat="1" ht="26.25" customHeight="1">
      <c r="A24" s="69" t="s">
        <v>41</v>
      </c>
      <c r="B24" s="62"/>
      <c r="C24" s="61"/>
      <c r="D24" s="63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4"/>
      <c r="Q24" s="75"/>
      <c r="S24" s="73"/>
      <c r="X24" s="74"/>
    </row>
    <row r="25" spans="1:24" s="70" customFormat="1" ht="26.25" customHeight="1">
      <c r="A25" s="64" t="s">
        <v>42</v>
      </c>
      <c r="B25" s="62"/>
      <c r="C25" s="61"/>
      <c r="D25" s="63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4"/>
      <c r="Q25" s="75"/>
      <c r="S25" s="73"/>
      <c r="X25" s="74"/>
    </row>
    <row r="26" spans="1:24" s="70" customFormat="1" ht="26.25" customHeight="1">
      <c r="A26" s="64" t="s">
        <v>43</v>
      </c>
      <c r="B26" s="62"/>
      <c r="C26" s="61"/>
      <c r="D26" s="63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4"/>
      <c r="Q26" s="75"/>
      <c r="S26" s="73"/>
      <c r="X26" s="74"/>
    </row>
    <row r="27" spans="1:24" s="80" customFormat="1" ht="26.25" customHeight="1">
      <c r="A27" s="76"/>
      <c r="B27" s="77"/>
      <c r="C27" s="76"/>
      <c r="D27" s="78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9"/>
      <c r="Q27" s="81"/>
      <c r="S27" s="82"/>
      <c r="X27" s="83"/>
    </row>
    <row r="30" spans="14:16" ht="26.25" customHeight="1">
      <c r="N30" s="90" t="s">
        <v>20</v>
      </c>
      <c r="O30" s="91">
        <v>42603</v>
      </c>
      <c r="P30" s="92" t="s">
        <v>44</v>
      </c>
    </row>
  </sheetData>
  <sheetProtection selectLockedCells="1" selectUnlockedCells="1"/>
  <mergeCells count="3">
    <mergeCell ref="F1:H1"/>
    <mergeCell ref="I1:K1"/>
    <mergeCell ref="L1:N1"/>
  </mergeCells>
  <conditionalFormatting sqref="A2:O20">
    <cfRule type="expression" priority="1" dxfId="0" stopIfTrue="1">
      <formula>MOD(ROW(),2)=1</formula>
    </cfRule>
  </conditionalFormatting>
  <printOptions/>
  <pageMargins left="0.12" right="0.13" top="0.24" bottom="0.23" header="0.23" footer="0.21"/>
  <pageSetup fitToHeight="1" fitToWidth="1" horizontalDpi="300" verticalDpi="300" orientation="portrait" paperSize="9" scale="5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toshiya</dc:creator>
  <cp:keywords/>
  <dc:description/>
  <cp:lastModifiedBy>toshiya</cp:lastModifiedBy>
  <dcterms:created xsi:type="dcterms:W3CDTF">2018-10-16T14:17:22Z</dcterms:created>
  <dcterms:modified xsi:type="dcterms:W3CDTF">2018-10-16T14:17:36Z</dcterms:modified>
  <cp:category/>
  <cp:version/>
  <cp:contentType/>
  <cp:contentStatus/>
</cp:coreProperties>
</file>