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95" windowHeight="13920" activeTab="3"/>
  </bookViews>
  <sheets>
    <sheet name="Sheet1" sheetId="1" r:id="rId1"/>
    <sheet name="伊豆半島一周1日目" sheetId="2" r:id="rId2"/>
    <sheet name="伊豆半島一周2日目" sheetId="3" r:id="rId3"/>
    <sheet name="伊豆半島一周3日目" sheetId="4" r:id="rId4"/>
  </sheets>
  <definedNames>
    <definedName name="_xlnm.Print_Area" localSheetId="1">'伊豆半島一周1日目'!$A$1:$O$22</definedName>
    <definedName name="_xlnm.Print_Area" localSheetId="2">'伊豆半島一周2日目'!$A$1:$O$19</definedName>
    <definedName name="_xlnm.Print_Area" localSheetId="3">'伊豆半島一周3日目'!$A$1:$O$24</definedName>
  </definedNames>
  <calcPr fullCalcOnLoad="1"/>
</workbook>
</file>

<file path=xl/comments2.xml><?xml version="1.0" encoding="utf-8"?>
<comments xmlns="http://schemas.openxmlformats.org/spreadsheetml/2006/main">
  <authors>
    <author>toshiya</author>
  </authors>
  <commentList>
    <comment ref="C2" authorId="0">
      <text>
        <r>
          <rPr>
            <b/>
            <sz val="9"/>
            <rFont val="ＭＳ Ｐゴシック"/>
            <family val="3"/>
          </rPr>
          <t>ここには出発時刻を入力します。</t>
        </r>
      </text>
    </comment>
    <comment ref="D1" authorId="0">
      <text>
        <r>
          <rPr>
            <b/>
            <sz val="9"/>
            <rFont val="ＭＳ Ｐゴシック"/>
            <family val="3"/>
          </rPr>
          <t>区間によってコースタイムを調整する場合、プラス・マイナスでパーセンテージを入力します。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休憩時間を入力します</t>
        </r>
      </text>
    </comment>
    <comment ref="C1" authorId="0">
      <text>
        <r>
          <rPr>
            <b/>
            <sz val="9"/>
            <rFont val="ＭＳ Ｐゴシック"/>
            <family val="3"/>
          </rPr>
          <t>一般的なコースタイムを入力します</t>
        </r>
      </text>
    </comment>
    <comment ref="F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コースタイムよりどの程度速く歩くかを入力します。65%ならば、100分のところを65分で歩くということです</t>
        </r>
      </text>
    </comment>
    <comment ref="I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コースタイムよりどの程度速く歩くかを入力します。60%ならば、100分のところを60分で歩くということです</t>
        </r>
      </text>
    </comment>
    <comment ref="L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コースタイムよりどの程度速く歩くかを入力します。70%ならば、100分のところを70分で歩くということです</t>
        </r>
      </text>
    </comment>
    <comment ref="Q2" authorId="0">
      <text>
        <r>
          <rPr>
            <b/>
            <sz val="9"/>
            <rFont val="ＭＳ Ｐゴシック"/>
            <family val="3"/>
          </rPr>
          <t>Q列からT列を計画書の行動予定にコピー&amp;ペーストします。</t>
        </r>
      </text>
    </comment>
  </commentList>
</comments>
</file>

<file path=xl/comments3.xml><?xml version="1.0" encoding="utf-8"?>
<comments xmlns="http://schemas.openxmlformats.org/spreadsheetml/2006/main">
  <authors>
    <author>toshiya</author>
  </authors>
  <commentList>
    <comment ref="C2" authorId="0">
      <text>
        <r>
          <rPr>
            <b/>
            <sz val="9"/>
            <rFont val="ＭＳ Ｐゴシック"/>
            <family val="3"/>
          </rPr>
          <t>ここには出発時刻を入力します。</t>
        </r>
      </text>
    </comment>
    <comment ref="D1" authorId="0">
      <text>
        <r>
          <rPr>
            <b/>
            <sz val="9"/>
            <rFont val="ＭＳ Ｐゴシック"/>
            <family val="3"/>
          </rPr>
          <t>区間によってコースタイムを調整する場合、プラス・マイナスでパーセンテージを入力します。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休憩時間を入力します</t>
        </r>
      </text>
    </comment>
    <comment ref="C1" authorId="0">
      <text>
        <r>
          <rPr>
            <b/>
            <sz val="9"/>
            <rFont val="ＭＳ Ｐゴシック"/>
            <family val="3"/>
          </rPr>
          <t>一般的なコースタイムを入力します</t>
        </r>
      </text>
    </comment>
    <comment ref="F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コースタイムよりどの程度速く歩くかを入力します。65%ならば、100分のところを65分で歩くということです</t>
        </r>
      </text>
    </comment>
    <comment ref="I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コースタイムよりどの程度速く歩くかを入力します。60%ならば、100分のところを60分で歩くということです</t>
        </r>
      </text>
    </comment>
    <comment ref="L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コースタイムよりどの程度速く歩くかを入力します。70%ならば、100分のところを70分で歩くということです</t>
        </r>
      </text>
    </comment>
    <comment ref="Q2" authorId="0">
      <text>
        <r>
          <rPr>
            <b/>
            <sz val="9"/>
            <rFont val="ＭＳ Ｐゴシック"/>
            <family val="3"/>
          </rPr>
          <t>Q列からT列を計画書の行動予定にコピー&amp;ペーストします。</t>
        </r>
      </text>
    </comment>
  </commentList>
</comments>
</file>

<file path=xl/comments4.xml><?xml version="1.0" encoding="utf-8"?>
<comments xmlns="http://schemas.openxmlformats.org/spreadsheetml/2006/main">
  <authors>
    <author>toshiya</author>
  </authors>
  <commentList>
    <comment ref="C2" authorId="0">
      <text>
        <r>
          <rPr>
            <b/>
            <sz val="9"/>
            <rFont val="ＭＳ Ｐゴシック"/>
            <family val="3"/>
          </rPr>
          <t>ここには出発時刻を入力します。</t>
        </r>
      </text>
    </comment>
    <comment ref="D1" authorId="0">
      <text>
        <r>
          <rPr>
            <b/>
            <sz val="9"/>
            <rFont val="ＭＳ Ｐゴシック"/>
            <family val="3"/>
          </rPr>
          <t>区間によってコースタイムを調整する場合、プラス・マイナスでパーセンテージを入力します。</t>
        </r>
      </text>
    </comment>
    <comment ref="E1" authorId="0">
      <text>
        <r>
          <rPr>
            <b/>
            <sz val="9"/>
            <rFont val="ＭＳ Ｐゴシック"/>
            <family val="3"/>
          </rPr>
          <t>休憩時間を入力します</t>
        </r>
      </text>
    </comment>
    <comment ref="C1" authorId="0">
      <text>
        <r>
          <rPr>
            <b/>
            <sz val="9"/>
            <rFont val="ＭＳ Ｐゴシック"/>
            <family val="3"/>
          </rPr>
          <t>一般的なコースタイムを入力します</t>
        </r>
      </text>
    </comment>
    <comment ref="F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コースタイムよりどの程度速く歩くかを入力します。65%ならば、100分のところを65分で歩くということです</t>
        </r>
      </text>
    </comment>
    <comment ref="I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コースタイムよりどの程度速く歩くかを入力します。60%ならば、100分のところを60分で歩くということです</t>
        </r>
      </text>
    </comment>
    <comment ref="L1" authorId="0">
      <text>
        <r>
          <rPr>
            <b/>
            <sz val="9"/>
            <rFont val="ＭＳ Ｐゴシック"/>
            <family val="3"/>
          </rPr>
          <t>コースタイムよりどの程度速く歩くかを入力します。70%ならば、100分のところを70分で歩くということです</t>
        </r>
      </text>
    </comment>
    <comment ref="Q2" authorId="0">
      <text>
        <r>
          <rPr>
            <b/>
            <sz val="9"/>
            <rFont val="ＭＳ Ｐゴシック"/>
            <family val="3"/>
          </rPr>
          <t>Q列からT列を計画書の行動予定にコピー&amp;ペーストします。</t>
        </r>
      </text>
    </comment>
  </commentList>
</comments>
</file>

<file path=xl/sharedStrings.xml><?xml version="1.0" encoding="utf-8"?>
<sst xmlns="http://schemas.openxmlformats.org/spreadsheetml/2006/main" count="148" uniqueCount="84">
  <si>
    <t>1日目</t>
  </si>
  <si>
    <t>2日目</t>
  </si>
  <si>
    <t>舗装路区間</t>
  </si>
  <si>
    <t>登山道区間</t>
  </si>
  <si>
    <t>3日目</t>
  </si>
  <si>
    <t>距離(Km)</t>
  </si>
  <si>
    <t>時間</t>
  </si>
  <si>
    <t>トータル</t>
  </si>
  <si>
    <t>名称</t>
  </si>
  <si>
    <t>爪木崎バス停</t>
  </si>
  <si>
    <t>須崎海岸バス停</t>
  </si>
  <si>
    <t>Version:</t>
  </si>
  <si>
    <t>標高</t>
  </si>
  <si>
    <t>CT</t>
  </si>
  <si>
    <t>調整</t>
  </si>
  <si>
    <t>休憩</t>
  </si>
  <si>
    <t>コメント</t>
  </si>
  <si>
    <t>時間貼付</t>
  </si>
  <si>
    <t>地名貼付</t>
  </si>
  <si>
    <t>時間差</t>
  </si>
  <si>
    <t>沼津駅</t>
  </si>
  <si>
    <t>経過</t>
  </si>
  <si>
    <t>ＣＴ</t>
  </si>
  <si>
    <t>到着</t>
  </si>
  <si>
    <t>経過</t>
  </si>
  <si>
    <t>ＣＴ</t>
  </si>
  <si>
    <t>ファミマ
函南丹那店</t>
  </si>
  <si>
    <t>7-11
熱海中央町店</t>
  </si>
  <si>
    <t>7-11
熱海網代店</t>
  </si>
  <si>
    <t>7-11伊東ベイサイド店</t>
  </si>
  <si>
    <t>門脇崎灯台</t>
  </si>
  <si>
    <t>八幡野港</t>
  </si>
  <si>
    <t>たなか食堂 11:00～</t>
  </si>
  <si>
    <t>ローソン東伊豆町大川店</t>
  </si>
  <si>
    <t>伊豆熱川駅近くに食堂多数</t>
  </si>
  <si>
    <t>ファミマ
河津見高店</t>
  </si>
  <si>
    <t>尾ヶ崎ウィング</t>
  </si>
  <si>
    <t>7-11
下田白浜店</t>
  </si>
  <si>
    <t>下田オーシャンパークH</t>
  </si>
  <si>
    <r>
      <t>合計の標準</t>
    </r>
    <r>
      <rPr>
        <sz val="10"/>
        <rFont val="MS Reference Sans Serif"/>
        <family val="2"/>
      </rPr>
      <t>CT</t>
    </r>
  </si>
  <si>
    <t>休憩含む</t>
  </si>
  <si>
    <r>
      <t>標準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</si>
  <si>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r>
      <t>目標</t>
    </r>
    <r>
      <rPr>
        <sz val="10"/>
        <rFont val="MS Reference Sans Serif"/>
        <family val="2"/>
      </rPr>
      <t>CT</t>
    </r>
    <r>
      <rPr>
        <sz val="10"/>
        <rFont val="ＭＳ ゴシック"/>
        <family val="3"/>
      </rPr>
      <t>：</t>
    </r>
  </si>
  <si>
    <t>翌日は、コンビニが無いので前日買っておくか、朝一でコンビニで調達しておく。</t>
  </si>
  <si>
    <t>短縮率：</t>
  </si>
  <si>
    <t>時刻から時間差を計算するセルの計算式変更</t>
  </si>
  <si>
    <t>CT</t>
  </si>
  <si>
    <t>コメント</t>
  </si>
  <si>
    <t>下田オーシャンパークH</t>
  </si>
  <si>
    <t>経過</t>
  </si>
  <si>
    <t>ＣＴ</t>
  </si>
  <si>
    <t>7-11下田吉佐美店</t>
  </si>
  <si>
    <t>有）キムラヤ</t>
  </si>
  <si>
    <t>多分やってない</t>
  </si>
  <si>
    <t>石廊崎駐車場</t>
  </si>
  <si>
    <t>ユウスゲ公園</t>
  </si>
  <si>
    <t>入間トイレ</t>
  </si>
  <si>
    <t>吉田海岸公衆トイレ</t>
  </si>
  <si>
    <t>橋本屋食堂</t>
  </si>
  <si>
    <t>伊浜食堂</t>
  </si>
  <si>
    <t>高通山</t>
  </si>
  <si>
    <t>雲見温泉
かごや</t>
  </si>
  <si>
    <t>大早山</t>
  </si>
  <si>
    <t>CT</t>
  </si>
  <si>
    <t>コメント</t>
  </si>
  <si>
    <t>雲見温泉
かごや</t>
  </si>
  <si>
    <t>経過</t>
  </si>
  <si>
    <t>ＣＴ</t>
  </si>
  <si>
    <t>ファミマ伊豆松崎店</t>
  </si>
  <si>
    <t>田子の浦</t>
  </si>
  <si>
    <t>横須賀屋商店</t>
  </si>
  <si>
    <t>8時オープン</t>
  </si>
  <si>
    <t>7-11西伊豆賀茂店</t>
  </si>
  <si>
    <t>ルートから一旦外れる</t>
  </si>
  <si>
    <t>食事処澤</t>
  </si>
  <si>
    <t>Ｙショップ 盛田屋八木沢店</t>
  </si>
  <si>
    <t>7-11伊豆市土肥店</t>
  </si>
  <si>
    <t>さかなや魚清</t>
  </si>
  <si>
    <t>10時オープン</t>
  </si>
  <si>
    <t>明神池</t>
  </si>
  <si>
    <t>大瀬崎</t>
  </si>
  <si>
    <t>JAなんすん西浦みかん支店</t>
  </si>
  <si>
    <t>ミニストップ 沼津内浦店</t>
  </si>
  <si>
    <t>牛臥山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</si>
</sst>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[h]:mm:ss;@"/>
    <numFmt numFmtId="178" formatCode="[h]&quot;時&quot;&quot;間&quot;mm&quot;分&quot;;@"/>
    <numFmt numFmtId="179" formatCode="_ * #,##0.0_ ;_ * \-#,##0.0_ ;_ * &quot;-&quot;?_ ;_ @_ "/>
    <numFmt numFmtId="180" formatCode="h:mm;@"/>
    <numFmt numFmtId="181" formatCode="[h]:mm"/>
    <numFmt numFmtId="182" formatCode="0.0%"/>
    <numFmt numFmtId="183" formatCode="0_ "/>
    <numFmt numFmtId="184" formatCode="hh:mm;@"/>
    <numFmt numFmtId="185" formatCode="h&quot;°&quot;mm\'"/>
    <numFmt numFmtId="186" formatCode="0_);[Red]\(0\)"/>
    <numFmt numFmtId="187" formatCode="#,##0_);[Red]\(#,##0\)"/>
    <numFmt numFmtId="188" formatCode="#,##0.0_);[Red]\(#,##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\&#10;%"/>
    <numFmt numFmtId="194" formatCode="mm;@"/>
    <numFmt numFmtId="195" formatCode="mm"/>
    <numFmt numFmtId="196" formatCode="h:\&#10;mm;@"/>
    <numFmt numFmtId="197" formatCode="[h]:mm;@"/>
    <numFmt numFmtId="198" formatCode="0_ \&amp;\ &quot;m&quot;"/>
    <numFmt numFmtId="199" formatCode="0_ &quot;m&quot;"/>
    <numFmt numFmtId="200" formatCode="#,##0_ &quot;m&quot;"/>
    <numFmt numFmtId="201" formatCode="#,##0_ "/>
    <numFmt numFmtId="202" formatCode="yyyy&quot;年&quot;m&quot;月&quot;d&quot;日&quot;;@"/>
    <numFmt numFmtId="203" formatCode="0.0_);[Red]\(0.0\)"/>
    <numFmt numFmtId="204" formatCode="0.00_);[Red]\(0.00\)"/>
  </numFmts>
  <fonts count="28"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MS Reference Sans Serif"/>
      <family val="2"/>
    </font>
    <font>
      <sz val="10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 diagonalUp="1">
      <left style="thin"/>
      <right style="thin"/>
      <top style="thin"/>
      <bottom style="thin"/>
      <diagonal style="thin">
        <color indexed="63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9" fillId="0" borderId="10" xfId="64" applyNumberFormat="1" applyFont="1" applyFill="1" applyBorder="1" applyAlignment="1">
      <alignment horizontal="center" vertical="center" wrapText="1"/>
      <protection/>
    </xf>
    <xf numFmtId="187" fontId="9" fillId="0" borderId="10" xfId="64" applyNumberFormat="1" applyFont="1" applyFill="1" applyBorder="1" applyAlignment="1">
      <alignment horizontal="center" vertical="center"/>
      <protection/>
    </xf>
    <xf numFmtId="9" fontId="23" fillId="0" borderId="10" xfId="64" applyNumberFormat="1" applyFont="1" applyFill="1" applyBorder="1" applyAlignment="1">
      <alignment horizontal="center" vertical="center" wrapText="1"/>
      <protection/>
    </xf>
    <xf numFmtId="9" fontId="9" fillId="0" borderId="10" xfId="43" applyNumberFormat="1" applyFont="1" applyFill="1" applyBorder="1" applyAlignment="1">
      <alignment horizontal="center" vertical="center"/>
    </xf>
    <xf numFmtId="9" fontId="23" fillId="0" borderId="10" xfId="64" applyNumberFormat="1" applyFont="1" applyFill="1" applyBorder="1" applyAlignment="1">
      <alignment horizontal="center" vertical="center"/>
      <protection/>
    </xf>
    <xf numFmtId="9" fontId="23" fillId="0" borderId="11" xfId="64" applyNumberFormat="1" applyFont="1" applyFill="1" applyBorder="1" applyAlignment="1">
      <alignment horizontal="center" vertical="center"/>
      <protection/>
    </xf>
    <xf numFmtId="9" fontId="23" fillId="0" borderId="12" xfId="64" applyNumberFormat="1" applyFont="1" applyFill="1" applyBorder="1" applyAlignment="1">
      <alignment horizontal="center" vertical="center"/>
      <protection/>
    </xf>
    <xf numFmtId="9" fontId="23" fillId="0" borderId="13" xfId="64" applyNumberFormat="1" applyFont="1" applyFill="1" applyBorder="1" applyAlignment="1">
      <alignment horizontal="center" vertical="center"/>
      <protection/>
    </xf>
    <xf numFmtId="9" fontId="23" fillId="0" borderId="14" xfId="64" applyNumberFormat="1" applyFont="1" applyFill="1" applyBorder="1" applyAlignment="1">
      <alignment horizontal="center" vertical="center"/>
      <protection/>
    </xf>
    <xf numFmtId="9" fontId="23" fillId="0" borderId="15" xfId="64" applyNumberFormat="1" applyFont="1" applyFill="1" applyBorder="1" applyAlignment="1">
      <alignment horizontal="center" vertical="center"/>
      <protection/>
    </xf>
    <xf numFmtId="9" fontId="24" fillId="0" borderId="15" xfId="64" applyNumberFormat="1" applyFont="1" applyFill="1" applyBorder="1" applyAlignment="1">
      <alignment horizontal="center" vertical="center"/>
      <protection/>
    </xf>
    <xf numFmtId="9" fontId="23" fillId="0" borderId="16" xfId="64" applyNumberFormat="1" applyFont="1" applyFill="1" applyBorder="1" applyAlignment="1">
      <alignment horizontal="center" vertical="center"/>
      <protection/>
    </xf>
    <xf numFmtId="0" fontId="23" fillId="0" borderId="16" xfId="64" applyFont="1" applyFill="1" applyBorder="1" applyAlignment="1">
      <alignment horizontal="center" vertical="center"/>
      <protection/>
    </xf>
    <xf numFmtId="9" fontId="24" fillId="0" borderId="16" xfId="64" applyNumberFormat="1" applyFont="1" applyFill="1" applyBorder="1" applyAlignment="1">
      <alignment horizontal="center" vertical="center"/>
      <protection/>
    </xf>
    <xf numFmtId="181" fontId="24" fillId="0" borderId="16" xfId="64" applyNumberFormat="1" applyFont="1" applyFill="1" applyBorder="1" applyAlignment="1">
      <alignment horizontal="center" vertical="center"/>
      <protection/>
    </xf>
    <xf numFmtId="49" fontId="9" fillId="0" borderId="11" xfId="64" applyNumberFormat="1" applyFont="1" applyFill="1" applyBorder="1" applyAlignment="1">
      <alignment horizontal="center" vertical="center" wrapText="1"/>
      <protection/>
    </xf>
    <xf numFmtId="187" fontId="23" fillId="0" borderId="10" xfId="64" applyNumberFormat="1" applyFont="1" applyFill="1" applyBorder="1" applyAlignment="1">
      <alignment horizontal="right" vertical="center"/>
      <protection/>
    </xf>
    <xf numFmtId="181" fontId="23" fillId="0" borderId="10" xfId="64" applyNumberFormat="1" applyFont="1" applyFill="1" applyBorder="1" applyAlignment="1">
      <alignment horizontal="center" vertical="center" wrapText="1"/>
      <protection/>
    </xf>
    <xf numFmtId="9" fontId="23" fillId="0" borderId="17" xfId="43" applyNumberFormat="1" applyFont="1" applyFill="1" applyBorder="1" applyAlignment="1">
      <alignment horizontal="center" vertical="center"/>
    </xf>
    <xf numFmtId="181" fontId="23" fillId="0" borderId="17" xfId="43" applyNumberFormat="1" applyFont="1" applyFill="1" applyBorder="1" applyAlignment="1">
      <alignment horizontal="center" vertical="center"/>
    </xf>
    <xf numFmtId="181" fontId="9" fillId="0" borderId="10" xfId="64" applyNumberFormat="1" applyFont="1" applyFill="1" applyBorder="1" applyAlignment="1">
      <alignment horizontal="center" vertical="center"/>
      <protection/>
    </xf>
    <xf numFmtId="181" fontId="9" fillId="0" borderId="11" xfId="64" applyNumberFormat="1" applyFont="1" applyFill="1" applyBorder="1" applyAlignment="1">
      <alignment horizontal="center" vertical="center"/>
      <protection/>
    </xf>
    <xf numFmtId="180" fontId="9" fillId="0" borderId="12" xfId="64" applyNumberFormat="1" applyFont="1" applyFill="1" applyBorder="1" applyAlignment="1">
      <alignment horizontal="center" vertical="center"/>
      <protection/>
    </xf>
    <xf numFmtId="181" fontId="9" fillId="0" borderId="13" xfId="64" applyNumberFormat="1" applyFont="1" applyFill="1" applyBorder="1" applyAlignment="1">
      <alignment horizontal="center" vertical="center"/>
      <protection/>
    </xf>
    <xf numFmtId="181" fontId="9" fillId="0" borderId="14" xfId="64" applyNumberFormat="1" applyFont="1" applyFill="1" applyBorder="1" applyAlignment="1">
      <alignment horizontal="center" vertical="center"/>
      <protection/>
    </xf>
    <xf numFmtId="181" fontId="9" fillId="0" borderId="15" xfId="64" applyNumberFormat="1" applyFont="1" applyFill="1" applyBorder="1" applyAlignment="1">
      <alignment horizontal="center" vertical="center"/>
      <protection/>
    </xf>
    <xf numFmtId="180" fontId="9" fillId="0" borderId="10" xfId="64" applyNumberFormat="1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vertical="center"/>
      <protection/>
    </xf>
    <xf numFmtId="184" fontId="23" fillId="0" borderId="16" xfId="64" applyNumberFormat="1" applyFont="1" applyFill="1" applyBorder="1" applyAlignment="1">
      <alignment horizontal="center" vertical="center"/>
      <protection/>
    </xf>
    <xf numFmtId="180" fontId="23" fillId="0" borderId="16" xfId="64" applyNumberFormat="1" applyFont="1" applyFill="1" applyBorder="1" applyAlignment="1">
      <alignment horizontal="center" vertical="center"/>
      <protection/>
    </xf>
    <xf numFmtId="20" fontId="23" fillId="0" borderId="16" xfId="64" applyNumberFormat="1" applyFont="1" applyFill="1" applyBorder="1" applyAlignment="1">
      <alignment horizontal="center" vertical="center"/>
      <protection/>
    </xf>
    <xf numFmtId="0" fontId="24" fillId="0" borderId="16" xfId="64" applyFont="1" applyFill="1" applyBorder="1" applyAlignment="1">
      <alignment horizontal="center" vertical="center"/>
      <protection/>
    </xf>
    <xf numFmtId="181" fontId="23" fillId="0" borderId="16" xfId="64" applyNumberFormat="1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181" fontId="23" fillId="0" borderId="10" xfId="64" applyNumberFormat="1" applyFont="1" applyFill="1" applyBorder="1" applyAlignment="1">
      <alignment horizontal="center" vertical="center"/>
      <protection/>
    </xf>
    <xf numFmtId="9" fontId="23" fillId="0" borderId="10" xfId="64" applyNumberFormat="1" applyFont="1" applyFill="1" applyBorder="1" applyAlignment="1">
      <alignment horizontal="center" vertical="center"/>
      <protection/>
    </xf>
    <xf numFmtId="181" fontId="23" fillId="0" borderId="18" xfId="64" applyNumberFormat="1" applyFont="1" applyFill="1" applyBorder="1" applyAlignment="1">
      <alignment horizontal="center" vertical="center"/>
      <protection/>
    </xf>
    <xf numFmtId="180" fontId="23" fillId="0" borderId="12" xfId="64" applyNumberFormat="1" applyFont="1" applyFill="1" applyBorder="1" applyAlignment="1">
      <alignment horizontal="center" vertical="center"/>
      <protection/>
    </xf>
    <xf numFmtId="181" fontId="23" fillId="0" borderId="13" xfId="64" applyNumberFormat="1" applyFont="1" applyFill="1" applyBorder="1" applyAlignment="1">
      <alignment horizontal="center" vertical="center"/>
      <protection/>
    </xf>
    <xf numFmtId="180" fontId="23" fillId="0" borderId="10" xfId="64" applyNumberFormat="1" applyFont="1" applyFill="1" applyBorder="1" applyAlignment="1">
      <alignment horizontal="center" vertical="center"/>
      <protection/>
    </xf>
    <xf numFmtId="181" fontId="23" fillId="0" borderId="11" xfId="64" applyNumberFormat="1" applyFont="1" applyFill="1" applyBorder="1" applyAlignment="1">
      <alignment horizontal="center" vertical="center"/>
      <protection/>
    </xf>
    <xf numFmtId="181" fontId="23" fillId="0" borderId="14" xfId="64" applyNumberFormat="1" applyFont="1" applyFill="1" applyBorder="1" applyAlignment="1">
      <alignment horizontal="center" vertical="center"/>
      <protection/>
    </xf>
    <xf numFmtId="181" fontId="23" fillId="0" borderId="15" xfId="64" applyNumberFormat="1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shrinkToFit="1"/>
      <protection/>
    </xf>
    <xf numFmtId="187" fontId="23" fillId="0" borderId="10" xfId="64" applyNumberFormat="1" applyFont="1" applyFill="1" applyBorder="1" applyAlignment="1">
      <alignment horizontal="right" vertical="center" shrinkToFit="1"/>
      <protection/>
    </xf>
    <xf numFmtId="181" fontId="23" fillId="0" borderId="10" xfId="64" applyNumberFormat="1" applyFont="1" applyFill="1" applyBorder="1" applyAlignment="1">
      <alignment horizontal="center" vertical="center" shrinkToFit="1"/>
      <protection/>
    </xf>
    <xf numFmtId="9" fontId="9" fillId="0" borderId="10" xfId="64" applyNumberFormat="1" applyFont="1" applyFill="1" applyBorder="1" applyAlignment="1">
      <alignment horizontal="center" vertical="center" shrinkToFit="1"/>
      <protection/>
    </xf>
    <xf numFmtId="182" fontId="23" fillId="0" borderId="10" xfId="64" applyNumberFormat="1" applyFont="1" applyFill="1" applyBorder="1" applyAlignment="1">
      <alignment horizontal="center" vertical="center" shrinkToFit="1"/>
      <protection/>
    </xf>
    <xf numFmtId="182" fontId="23" fillId="0" borderId="11" xfId="64" applyNumberFormat="1" applyFont="1" applyFill="1" applyBorder="1" applyAlignment="1">
      <alignment horizontal="center" vertical="center" shrinkToFit="1"/>
      <protection/>
    </xf>
    <xf numFmtId="180" fontId="25" fillId="0" borderId="12" xfId="64" applyNumberFormat="1" applyFont="1" applyFill="1" applyBorder="1" applyAlignment="1">
      <alignment horizontal="center" vertical="center" shrinkToFit="1"/>
      <protection/>
    </xf>
    <xf numFmtId="182" fontId="23" fillId="0" borderId="13" xfId="64" applyNumberFormat="1" applyFont="1" applyFill="1" applyBorder="1" applyAlignment="1">
      <alignment horizontal="center" vertical="center" shrinkToFit="1"/>
      <protection/>
    </xf>
    <xf numFmtId="182" fontId="23" fillId="0" borderId="14" xfId="64" applyNumberFormat="1" applyFont="1" applyFill="1" applyBorder="1" applyAlignment="1">
      <alignment horizontal="center" vertical="center" shrinkToFit="1"/>
      <protection/>
    </xf>
    <xf numFmtId="182" fontId="23" fillId="0" borderId="15" xfId="64" applyNumberFormat="1" applyFont="1" applyFill="1" applyBorder="1" applyAlignment="1">
      <alignment horizontal="center" vertical="center" shrinkToFit="1"/>
      <protection/>
    </xf>
    <xf numFmtId="180" fontId="25" fillId="0" borderId="10" xfId="64" applyNumberFormat="1" applyFont="1" applyFill="1" applyBorder="1" applyAlignment="1">
      <alignment horizontal="center" vertical="center" shrinkToFit="1"/>
      <protection/>
    </xf>
    <xf numFmtId="0" fontId="24" fillId="0" borderId="15" xfId="64" applyFont="1" applyFill="1" applyBorder="1" applyAlignment="1">
      <alignment vertical="center" shrinkToFit="1"/>
      <protection/>
    </xf>
    <xf numFmtId="0" fontId="23" fillId="0" borderId="16" xfId="64" applyFont="1" applyFill="1" applyBorder="1" applyAlignment="1">
      <alignment horizontal="center" vertical="center" shrinkToFit="1"/>
      <protection/>
    </xf>
    <xf numFmtId="184" fontId="9" fillId="0" borderId="16" xfId="64" applyNumberFormat="1" applyFont="1" applyFill="1" applyBorder="1" applyAlignment="1">
      <alignment horizontal="center" vertical="center" shrinkToFit="1"/>
      <protection/>
    </xf>
    <xf numFmtId="181" fontId="23" fillId="0" borderId="16" xfId="64" applyNumberFormat="1" applyFont="1" applyFill="1" applyBorder="1" applyAlignment="1">
      <alignment horizontal="center" vertical="center" shrinkToFit="1"/>
      <protection/>
    </xf>
    <xf numFmtId="180" fontId="23" fillId="0" borderId="16" xfId="64" applyNumberFormat="1" applyFont="1" applyFill="1" applyBorder="1" applyAlignment="1">
      <alignment horizontal="center" vertical="center" shrinkToFit="1"/>
      <protection/>
    </xf>
    <xf numFmtId="49" fontId="23" fillId="0" borderId="0" xfId="64" applyNumberFormat="1" applyFont="1" applyFill="1" applyBorder="1" applyAlignment="1">
      <alignment vertical="center"/>
      <protection/>
    </xf>
    <xf numFmtId="187" fontId="23" fillId="0" borderId="0" xfId="64" applyNumberFormat="1" applyFont="1" applyFill="1" applyBorder="1" applyAlignment="1">
      <alignment horizontal="right" vertical="center"/>
      <protection/>
    </xf>
    <xf numFmtId="9" fontId="23" fillId="0" borderId="0" xfId="64" applyNumberFormat="1" applyFont="1" applyFill="1" applyBorder="1" applyAlignment="1">
      <alignment vertical="center"/>
      <protection/>
    </xf>
    <xf numFmtId="49" fontId="24" fillId="0" borderId="0" xfId="64" applyNumberFormat="1" applyFont="1" applyFill="1" applyBorder="1" applyAlignment="1">
      <alignment vertical="center"/>
      <protection/>
    </xf>
    <xf numFmtId="0" fontId="23" fillId="0" borderId="19" xfId="64" applyFont="1" applyFill="1" applyBorder="1" applyAlignment="1">
      <alignment horizontal="center" vertical="center"/>
      <protection/>
    </xf>
    <xf numFmtId="184" fontId="9" fillId="0" borderId="19" xfId="64" applyNumberFormat="1" applyFont="1" applyFill="1" applyBorder="1" applyAlignment="1">
      <alignment horizontal="center" vertical="center"/>
      <protection/>
    </xf>
    <xf numFmtId="181" fontId="23" fillId="0" borderId="19" xfId="64" applyNumberFormat="1" applyFont="1" applyFill="1" applyBorder="1" applyAlignment="1">
      <alignment horizontal="center" vertical="center"/>
      <protection/>
    </xf>
    <xf numFmtId="180" fontId="23" fillId="0" borderId="19" xfId="64" applyNumberFormat="1" applyFont="1" applyFill="1" applyBorder="1" applyAlignment="1">
      <alignment horizontal="center" vertical="center"/>
      <protection/>
    </xf>
    <xf numFmtId="49" fontId="9" fillId="0" borderId="0" xfId="64" applyNumberFormat="1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184" fontId="9" fillId="0" borderId="0" xfId="64" applyNumberFormat="1" applyFont="1" applyFill="1" applyBorder="1" applyAlignment="1">
      <alignment horizontal="center" vertical="center"/>
      <protection/>
    </xf>
    <xf numFmtId="182" fontId="23" fillId="0" borderId="0" xfId="64" applyNumberFormat="1" applyFont="1" applyFill="1" applyBorder="1" applyAlignment="1">
      <alignment horizontal="center" vertical="center"/>
      <protection/>
    </xf>
    <xf numFmtId="180" fontId="23" fillId="0" borderId="0" xfId="64" applyNumberFormat="1" applyFont="1" applyFill="1" applyBorder="1" applyAlignment="1">
      <alignment horizontal="center" vertical="center"/>
      <protection/>
    </xf>
    <xf numFmtId="181" fontId="23" fillId="0" borderId="0" xfId="64" applyNumberFormat="1" applyFont="1" applyFill="1" applyBorder="1" applyAlignment="1">
      <alignment horizontal="center" vertical="center"/>
      <protection/>
    </xf>
    <xf numFmtId="184" fontId="23" fillId="0" borderId="0" xfId="64" applyNumberFormat="1" applyFont="1" applyFill="1" applyBorder="1" applyAlignment="1">
      <alignment horizontal="center" vertical="center"/>
      <protection/>
    </xf>
    <xf numFmtId="49" fontId="23" fillId="0" borderId="20" xfId="64" applyNumberFormat="1" applyFont="1" applyFill="1" applyBorder="1" applyAlignment="1">
      <alignment vertical="center"/>
      <protection/>
    </xf>
    <xf numFmtId="187" fontId="23" fillId="0" borderId="20" xfId="64" applyNumberFormat="1" applyFont="1" applyFill="1" applyBorder="1" applyAlignment="1">
      <alignment horizontal="right" vertical="center"/>
      <protection/>
    </xf>
    <xf numFmtId="9" fontId="23" fillId="0" borderId="20" xfId="64" applyNumberFormat="1" applyFont="1" applyFill="1" applyBorder="1" applyAlignment="1">
      <alignment vertical="center"/>
      <protection/>
    </xf>
    <xf numFmtId="49" fontId="24" fillId="0" borderId="20" xfId="64" applyNumberFormat="1" applyFont="1" applyFill="1" applyBorder="1" applyAlignment="1">
      <alignment vertical="center"/>
      <protection/>
    </xf>
    <xf numFmtId="0" fontId="23" fillId="0" borderId="20" xfId="64" applyFont="1" applyFill="1" applyBorder="1" applyAlignment="1">
      <alignment horizontal="center" vertical="center"/>
      <protection/>
    </xf>
    <xf numFmtId="184" fontId="23" fillId="0" borderId="20" xfId="64" applyNumberFormat="1" applyFont="1" applyFill="1" applyBorder="1" applyAlignment="1">
      <alignment horizontal="center" vertical="center"/>
      <protection/>
    </xf>
    <xf numFmtId="180" fontId="23" fillId="0" borderId="20" xfId="64" applyNumberFormat="1" applyFont="1" applyFill="1" applyBorder="1" applyAlignment="1">
      <alignment horizontal="center" vertical="center"/>
      <protection/>
    </xf>
    <xf numFmtId="181" fontId="23" fillId="0" borderId="20" xfId="64" applyNumberFormat="1" applyFont="1" applyFill="1" applyBorder="1" applyAlignment="1">
      <alignment horizontal="center" vertical="center"/>
      <protection/>
    </xf>
    <xf numFmtId="49" fontId="23" fillId="0" borderId="16" xfId="64" applyNumberFormat="1" applyFont="1" applyFill="1" applyBorder="1" applyAlignment="1">
      <alignment horizontal="center" vertical="center" wrapText="1"/>
      <protection/>
    </xf>
    <xf numFmtId="187" fontId="23" fillId="0" borderId="16" xfId="64" applyNumberFormat="1" applyFont="1" applyFill="1" applyBorder="1" applyAlignment="1">
      <alignment horizontal="right" vertical="center"/>
      <protection/>
    </xf>
    <xf numFmtId="9" fontId="23" fillId="0" borderId="16" xfId="43" applyNumberFormat="1" applyFont="1" applyFill="1" applyBorder="1" applyAlignment="1">
      <alignment horizontal="center" vertical="center"/>
    </xf>
    <xf numFmtId="181" fontId="23" fillId="0" borderId="16" xfId="43" applyNumberFormat="1" applyFont="1" applyFill="1" applyBorder="1" applyAlignment="1">
      <alignment horizontal="center" vertical="center"/>
    </xf>
    <xf numFmtId="181" fontId="23" fillId="0" borderId="21" xfId="64" applyNumberFormat="1" applyFont="1" applyFill="1" applyBorder="1" applyAlignment="1">
      <alignment horizontal="center" vertical="center"/>
      <protection/>
    </xf>
    <xf numFmtId="180" fontId="23" fillId="0" borderId="22" xfId="64" applyNumberFormat="1" applyFont="1" applyFill="1" applyBorder="1" applyAlignment="1">
      <alignment horizontal="center" vertical="center"/>
      <protection/>
    </xf>
    <xf numFmtId="180" fontId="23" fillId="0" borderId="16" xfId="64" applyNumberFormat="1" applyFont="1" applyFill="1" applyBorder="1" applyAlignment="1">
      <alignment horizontal="right" vertical="center"/>
      <protection/>
    </xf>
    <xf numFmtId="14" fontId="24" fillId="0" borderId="23" xfId="64" applyNumberFormat="1" applyFont="1" applyFill="1" applyBorder="1" applyAlignment="1">
      <alignment horizontal="left" vertical="center"/>
      <protection/>
    </xf>
    <xf numFmtId="0" fontId="24" fillId="0" borderId="16" xfId="64" applyFont="1" applyFill="1" applyBorder="1" applyAlignment="1">
      <alignment horizontal="left" vertical="center"/>
      <protection/>
    </xf>
    <xf numFmtId="0" fontId="24" fillId="0" borderId="23" xfId="64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_【記録】登山行程表(計画中)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【記録】登山行程表(計画中)" xfId="64"/>
    <cellStyle name="Followed Hyperlink" xfId="65"/>
    <cellStyle name="良い" xfId="66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4" sqref="B4"/>
    </sheetView>
  </sheetViews>
  <sheetFormatPr defaultColWidth="8.796875" defaultRowHeight="14.25" outlineLevelRow="1"/>
  <cols>
    <col min="2" max="2" width="9" style="6" customWidth="1"/>
    <col min="3" max="3" width="11.59765625" style="0" bestFit="1" customWidth="1"/>
    <col min="4" max="4" width="3.59765625" style="0" customWidth="1"/>
    <col min="5" max="5" width="9" style="6" customWidth="1"/>
    <col min="6" max="6" width="11.59765625" style="0" bestFit="1" customWidth="1"/>
    <col min="7" max="7" width="3.19921875" style="0" customWidth="1"/>
    <col min="8" max="8" width="9" style="6" customWidth="1"/>
    <col min="9" max="9" width="11.59765625" style="0" bestFit="1" customWidth="1"/>
  </cols>
  <sheetData>
    <row r="1" spans="2:6" ht="13.5">
      <c r="B1" s="7" t="s">
        <v>2</v>
      </c>
      <c r="C1" s="7"/>
      <c r="E1" s="7" t="s">
        <v>3</v>
      </c>
      <c r="F1" s="7"/>
    </row>
    <row r="2" spans="2:9" ht="13.5">
      <c r="B2" s="5" t="s">
        <v>5</v>
      </c>
      <c r="C2" s="2" t="s">
        <v>6</v>
      </c>
      <c r="E2" s="5" t="s">
        <v>5</v>
      </c>
      <c r="F2" s="2" t="s">
        <v>6</v>
      </c>
      <c r="H2" s="5" t="s">
        <v>5</v>
      </c>
      <c r="I2" s="2" t="s">
        <v>6</v>
      </c>
    </row>
    <row r="3" spans="1:6" ht="13.5" outlineLevel="1">
      <c r="A3" t="s">
        <v>0</v>
      </c>
      <c r="B3" s="6">
        <v>64.029</v>
      </c>
      <c r="C3" s="1">
        <v>0.15855324074074076</v>
      </c>
      <c r="D3" s="1"/>
      <c r="E3" s="6">
        <v>6.689</v>
      </c>
      <c r="F3" s="1">
        <v>0.09787037037037037</v>
      </c>
    </row>
    <row r="4" spans="2:6" ht="13.5" outlineLevel="1">
      <c r="B4" s="6">
        <v>38.796</v>
      </c>
      <c r="C4" s="1">
        <v>0.10476851851851852</v>
      </c>
      <c r="D4" s="1"/>
      <c r="E4" s="6">
        <v>0.243</v>
      </c>
      <c r="F4" s="1">
        <v>0.005358796296296296</v>
      </c>
    </row>
    <row r="5" spans="2:6" ht="13.5" outlineLevel="1">
      <c r="B5" s="6">
        <v>2.018</v>
      </c>
      <c r="C5" s="1">
        <v>0.004293981481481481</v>
      </c>
      <c r="E5" s="6">
        <v>0.719</v>
      </c>
      <c r="F5" s="1">
        <v>0.010138888888888888</v>
      </c>
    </row>
    <row r="6" spans="2:6" ht="13.5" outlineLevel="1">
      <c r="B6" s="6">
        <v>0.901</v>
      </c>
      <c r="C6" s="1">
        <v>0.0017245370370370372</v>
      </c>
      <c r="E6" s="6">
        <v>0.63</v>
      </c>
      <c r="F6" s="1">
        <v>0.007476851851851853</v>
      </c>
    </row>
    <row r="7" spans="2:6" ht="13.5" outlineLevel="1">
      <c r="B7" s="6">
        <v>1.452</v>
      </c>
      <c r="C7" s="1">
        <v>0.004583333333333333</v>
      </c>
      <c r="E7" s="6">
        <v>1.284</v>
      </c>
      <c r="F7" s="1">
        <v>0.027175925925925926</v>
      </c>
    </row>
    <row r="8" spans="2:3" ht="13.5" outlineLevel="1">
      <c r="B8" s="6">
        <v>5.901</v>
      </c>
      <c r="C8" s="1">
        <v>0.015150462962962963</v>
      </c>
    </row>
    <row r="9" spans="1:9" ht="13.5">
      <c r="A9" t="s">
        <v>0</v>
      </c>
      <c r="B9" s="6">
        <f>SUBTOTAL(9,B3:B8)</f>
        <v>113.09699999999998</v>
      </c>
      <c r="C9" s="3">
        <f>SUBTOTAL(9,C3:C8)</f>
        <v>0.28907407407407404</v>
      </c>
      <c r="E9" s="6">
        <f>SUBTOTAL(9,E3:E8)</f>
        <v>9.565000000000001</v>
      </c>
      <c r="F9" s="3">
        <f>SUBTOTAL(9,F3:F8)</f>
        <v>0.14802083333333335</v>
      </c>
      <c r="H9" s="6">
        <f>B9+E9</f>
        <v>122.66199999999998</v>
      </c>
      <c r="I9" s="3">
        <f>C9+F9</f>
        <v>0.4370949074074074</v>
      </c>
    </row>
    <row r="11" spans="1:6" ht="13.5" hidden="1" outlineLevel="1">
      <c r="A11" t="s">
        <v>1</v>
      </c>
      <c r="B11" s="6">
        <v>11.782</v>
      </c>
      <c r="C11" s="1">
        <v>0.03297453703703704</v>
      </c>
      <c r="E11" s="6">
        <v>1.545</v>
      </c>
      <c r="F11" s="1">
        <v>0.024988425925925928</v>
      </c>
    </row>
    <row r="12" spans="2:6" ht="13.5" hidden="1" outlineLevel="1">
      <c r="B12" s="6">
        <v>9.891</v>
      </c>
      <c r="C12" s="1">
        <v>0.02871527777777778</v>
      </c>
      <c r="E12" s="6">
        <v>2.057</v>
      </c>
      <c r="F12" s="1">
        <v>0.03292824074074074</v>
      </c>
    </row>
    <row r="13" spans="2:6" ht="13.5" hidden="1" outlineLevel="1">
      <c r="B13" s="6">
        <v>3.261</v>
      </c>
      <c r="C13" s="1">
        <v>0.010694444444444444</v>
      </c>
      <c r="E13" s="6">
        <v>10.293</v>
      </c>
      <c r="F13" s="1">
        <v>0.2047337962962963</v>
      </c>
    </row>
    <row r="14" spans="2:6" ht="13.5" hidden="1" outlineLevel="1">
      <c r="B14" s="6">
        <v>3.546</v>
      </c>
      <c r="C14" s="1">
        <v>0.013449074074074073</v>
      </c>
      <c r="E14" s="6">
        <v>1.174</v>
      </c>
      <c r="F14" s="1">
        <v>0.02200231481481482</v>
      </c>
    </row>
    <row r="15" spans="2:6" ht="13.5" hidden="1" outlineLevel="1">
      <c r="B15" s="6">
        <v>6.206</v>
      </c>
      <c r="C15" s="1">
        <v>0.023391203703703702</v>
      </c>
      <c r="E15" s="6">
        <v>6.003</v>
      </c>
      <c r="F15" s="1">
        <v>0.12002314814814814</v>
      </c>
    </row>
    <row r="16" spans="2:3" ht="13.5" hidden="1" outlineLevel="1">
      <c r="B16" s="6">
        <v>1.571</v>
      </c>
      <c r="C16" s="1">
        <v>0.003090277777777778</v>
      </c>
    </row>
    <row r="17" spans="1:9" ht="13.5" collapsed="1">
      <c r="A17" t="s">
        <v>1</v>
      </c>
      <c r="B17" s="6">
        <f>SUBTOTAL(9,B11:B16)</f>
        <v>36.257</v>
      </c>
      <c r="C17" s="3">
        <f>SUBTOTAL(9,C11:C16)</f>
        <v>0.11231481481481481</v>
      </c>
      <c r="E17" s="6">
        <f>SUBTOTAL(9,E11:E16)</f>
        <v>21.072</v>
      </c>
      <c r="F17" s="3">
        <f>SUBTOTAL(9,F11:F16)</f>
        <v>0.4046759259259259</v>
      </c>
      <c r="H17" s="6">
        <f>B17+E17</f>
        <v>57.32899999999999</v>
      </c>
      <c r="I17" s="3">
        <f>C17+F17</f>
        <v>0.5169907407407407</v>
      </c>
    </row>
    <row r="19" spans="1:6" ht="13.5" hidden="1" outlineLevel="1">
      <c r="A19" t="s">
        <v>4</v>
      </c>
      <c r="B19" s="6">
        <v>13.972</v>
      </c>
      <c r="C19" s="1">
        <v>0.045439814814814815</v>
      </c>
      <c r="E19" s="6">
        <v>1.581</v>
      </c>
      <c r="F19" s="1">
        <v>0.035925925925925924</v>
      </c>
    </row>
    <row r="20" spans="2:6" ht="13.5" hidden="1" outlineLevel="1">
      <c r="B20" s="6">
        <v>4.758</v>
      </c>
      <c r="C20" s="1">
        <v>0.026377314814814815</v>
      </c>
      <c r="E20" s="6">
        <v>2.638</v>
      </c>
      <c r="F20" s="1">
        <v>0.05</v>
      </c>
    </row>
    <row r="21" spans="2:6" ht="13.5" hidden="1" outlineLevel="1">
      <c r="B21" s="6">
        <v>7.473</v>
      </c>
      <c r="C21" s="1">
        <v>0.020266203703703703</v>
      </c>
      <c r="E21" s="6">
        <v>2.19</v>
      </c>
      <c r="F21" s="1">
        <v>0.04061342592592593</v>
      </c>
    </row>
    <row r="22" spans="2:6" ht="13.5" hidden="1" outlineLevel="1">
      <c r="B22" s="6">
        <v>27.352</v>
      </c>
      <c r="C22" s="1">
        <v>0.0769675925925926</v>
      </c>
      <c r="E22" s="6">
        <v>1.162</v>
      </c>
      <c r="F22" s="1">
        <v>0.014027777777777778</v>
      </c>
    </row>
    <row r="23" spans="2:6" ht="13.5" hidden="1" outlineLevel="1">
      <c r="B23" s="6">
        <v>33.078</v>
      </c>
      <c r="C23" s="1">
        <v>0.07403935185185186</v>
      </c>
      <c r="E23" s="6">
        <v>0.366</v>
      </c>
      <c r="F23" s="1">
        <v>0.008877314814814815</v>
      </c>
    </row>
    <row r="24" spans="2:3" ht="13.5" hidden="1" outlineLevel="1">
      <c r="B24" s="6">
        <v>4.007</v>
      </c>
      <c r="C24" s="1">
        <v>0.007777777777777777</v>
      </c>
    </row>
    <row r="25" spans="1:9" ht="13.5" collapsed="1">
      <c r="A25" t="s">
        <v>4</v>
      </c>
      <c r="B25" s="6">
        <f>SUBTOTAL(9,B19:B24)</f>
        <v>90.64000000000001</v>
      </c>
      <c r="C25" s="3">
        <f>SUBTOTAL(9,C19:C24)</f>
        <v>0.2508680555555556</v>
      </c>
      <c r="E25" s="6">
        <f>SUBTOTAL(9,E19:E24)</f>
        <v>7.9369999999999985</v>
      </c>
      <c r="F25" s="3">
        <f>SUBTOTAL(9,F19:F24)</f>
        <v>0.14944444444444446</v>
      </c>
      <c r="H25" s="6">
        <f>B25+E25</f>
        <v>98.57700000000001</v>
      </c>
      <c r="I25" s="3">
        <f>C25+F25</f>
        <v>0.40031250000000007</v>
      </c>
    </row>
    <row r="26" spans="1:9" ht="13.5">
      <c r="A26" s="4" t="s">
        <v>7</v>
      </c>
      <c r="B26" s="6">
        <f>SUBTOTAL(9,B3:B25)</f>
        <v>239.994</v>
      </c>
      <c r="C26" s="3">
        <f>SUBTOTAL(9,C3:C25)</f>
        <v>0.6522569444444443</v>
      </c>
      <c r="E26" s="6">
        <f>SUBTOTAL(9,E3:E25)</f>
        <v>38.574</v>
      </c>
      <c r="F26" s="3">
        <f>SUBTOTAL(9,F3:F25)</f>
        <v>0.7021412037037037</v>
      </c>
      <c r="H26" s="6">
        <f>SUM(H3:H25)</f>
        <v>278.568</v>
      </c>
      <c r="I26" s="3">
        <f>SUM(I3:I25)</f>
        <v>1.3543981481481482</v>
      </c>
    </row>
  </sheetData>
  <mergeCells count="2">
    <mergeCell ref="B1:C1"/>
    <mergeCell ref="E1:F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X26"/>
  <sheetViews>
    <sheetView showGridLines="0" workbookViewId="0" topLeftCell="A1">
      <selection activeCell="A15" sqref="A15"/>
    </sheetView>
  </sheetViews>
  <sheetFormatPr defaultColWidth="8.796875" defaultRowHeight="26.25" customHeight="1" outlineLevelCol="2"/>
  <cols>
    <col min="1" max="1" width="12.69921875" style="92" customWidth="1"/>
    <col min="2" max="2" width="7" style="93" hidden="1" customWidth="1" outlineLevel="1"/>
    <col min="3" max="3" width="7.19921875" style="40" bestFit="1" customWidth="1" collapsed="1"/>
    <col min="4" max="4" width="5.5" style="94" hidden="1" customWidth="1" outlineLevel="2"/>
    <col min="5" max="5" width="5.59765625" style="95" customWidth="1" outlineLevel="1" collapsed="1"/>
    <col min="6" max="6" width="6.59765625" style="96" bestFit="1" customWidth="1"/>
    <col min="7" max="7" width="6.59765625" style="40" customWidth="1" outlineLevel="1"/>
    <col min="8" max="8" width="8.3984375" style="97" customWidth="1"/>
    <col min="9" max="9" width="6.3984375" style="40" bestFit="1" customWidth="1"/>
    <col min="10" max="10" width="6.3984375" style="40" customWidth="1" outlineLevel="1"/>
    <col min="11" max="11" width="7.59765625" style="97" bestFit="1" customWidth="1"/>
    <col min="12" max="12" width="6.3984375" style="40" bestFit="1" customWidth="1"/>
    <col min="13" max="13" width="6.3984375" style="40" customWidth="1" outlineLevel="1"/>
    <col min="14" max="14" width="7.5" style="37" customWidth="1"/>
    <col min="15" max="15" width="18.59765625" style="101" customWidth="1"/>
    <col min="16" max="16" width="8" style="20" customWidth="1"/>
    <col min="17" max="17" width="8.09765625" style="36" bestFit="1" customWidth="1"/>
    <col min="18" max="18" width="14.5" style="20" bestFit="1" customWidth="1"/>
    <col min="19" max="19" width="8" style="37" customWidth="1"/>
    <col min="20" max="22" width="8" style="20" customWidth="1"/>
    <col min="23" max="23" width="11.09765625" style="20" customWidth="1"/>
    <col min="24" max="24" width="8.19921875" style="40" customWidth="1"/>
    <col min="25" max="16384" width="8" style="20" customWidth="1"/>
  </cols>
  <sheetData>
    <row r="1" spans="1:24" s="19" customFormat="1" ht="26.25" customHeight="1">
      <c r="A1" s="8" t="s">
        <v>8</v>
      </c>
      <c r="B1" s="9" t="s">
        <v>12</v>
      </c>
      <c r="C1" s="10" t="s">
        <v>13</v>
      </c>
      <c r="D1" s="11" t="s">
        <v>14</v>
      </c>
      <c r="E1" s="11" t="s">
        <v>15</v>
      </c>
      <c r="F1" s="12">
        <v>1</v>
      </c>
      <c r="G1" s="13"/>
      <c r="H1" s="14"/>
      <c r="I1" s="15">
        <v>0.9</v>
      </c>
      <c r="J1" s="16"/>
      <c r="K1" s="14"/>
      <c r="L1" s="15">
        <v>1.1</v>
      </c>
      <c r="M1" s="17"/>
      <c r="N1" s="12"/>
      <c r="O1" s="18" t="s">
        <v>16</v>
      </c>
      <c r="T1" s="20"/>
      <c r="V1" s="21" t="s">
        <v>17</v>
      </c>
      <c r="W1" s="21" t="s">
        <v>18</v>
      </c>
      <c r="X1" s="22" t="s">
        <v>19</v>
      </c>
    </row>
    <row r="2" spans="1:23" ht="26.25" customHeight="1">
      <c r="A2" s="23" t="s">
        <v>20</v>
      </c>
      <c r="B2" s="24"/>
      <c r="C2" s="25">
        <v>0.22916666666666666</v>
      </c>
      <c r="D2" s="26"/>
      <c r="E2" s="27"/>
      <c r="F2" s="28" t="s">
        <v>21</v>
      </c>
      <c r="G2" s="29" t="s">
        <v>22</v>
      </c>
      <c r="H2" s="30" t="s">
        <v>23</v>
      </c>
      <c r="I2" s="31" t="s">
        <v>24</v>
      </c>
      <c r="J2" s="32" t="s">
        <v>25</v>
      </c>
      <c r="K2" s="30" t="s">
        <v>23</v>
      </c>
      <c r="L2" s="31" t="s">
        <v>24</v>
      </c>
      <c r="M2" s="33" t="s">
        <v>25</v>
      </c>
      <c r="N2" s="34" t="s">
        <v>23</v>
      </c>
      <c r="O2" s="35"/>
      <c r="Q2" s="36">
        <f>C2</f>
        <v>0.22916666666666666</v>
      </c>
      <c r="R2" s="20" t="str">
        <f aca="true" t="shared" si="0" ref="R2:R16">IF(A2="","",A2)</f>
        <v>沼津駅</v>
      </c>
      <c r="T2" s="20">
        <f aca="true" t="shared" si="1" ref="T2:T16">IF(O2="","",IF(E2="",O2,"、"&amp;O2))</f>
      </c>
      <c r="V2" s="38"/>
      <c r="W2" s="39"/>
    </row>
    <row r="3" spans="1:24" ht="26.25" customHeight="1">
      <c r="A3" s="41" t="s">
        <v>26</v>
      </c>
      <c r="B3" s="24"/>
      <c r="C3" s="42">
        <v>0.03958333333333333</v>
      </c>
      <c r="D3" s="43"/>
      <c r="E3" s="42"/>
      <c r="F3" s="42">
        <f>IF($C3="","",IF($D3="",$C3*F$1,$C3*(F$1+$D3)))</f>
        <v>0.03958333333333333</v>
      </c>
      <c r="G3" s="44"/>
      <c r="H3" s="45">
        <f aca="true" t="shared" si="2" ref="H3:H16">IF($C3="","",$C$2+F3)</f>
        <v>0.26875</v>
      </c>
      <c r="I3" s="46">
        <f>IF($C3="","",IF($D3="",$C3*I$1,$C3*(I$1+$D3)))</f>
        <v>0.035625</v>
      </c>
      <c r="J3" s="44"/>
      <c r="K3" s="45">
        <f aca="true" t="shared" si="3" ref="K3:K16">IF($C3="","",$C$2+I3)</f>
        <v>0.26479166666666665</v>
      </c>
      <c r="L3" s="46">
        <f>IF($C3="","",IF($D3="",$C3*L$1,$C3*(L$1+$D3)))</f>
        <v>0.043541666666666666</v>
      </c>
      <c r="M3" s="44"/>
      <c r="N3" s="47">
        <f aca="true" t="shared" si="4" ref="N3:N16">IF($C3="","",$C$2+L3)</f>
        <v>0.27270833333333333</v>
      </c>
      <c r="O3" s="35"/>
      <c r="Q3" s="36">
        <f aca="true" t="shared" si="5" ref="Q3:Q16">H3</f>
        <v>0.26875</v>
      </c>
      <c r="R3" s="20" t="str">
        <f t="shared" si="0"/>
        <v>ファミマ
函南丹那店</v>
      </c>
      <c r="S3" s="37">
        <f aca="true" t="shared" si="6" ref="S3:S15">IF(E3="","","休憩"&amp;TEXT(HOUR(E3)*60+MINUTE(E3),"0")&amp;"分")</f>
      </c>
      <c r="T3" s="20">
        <f t="shared" si="1"/>
      </c>
      <c r="V3" s="38"/>
      <c r="W3" s="39"/>
      <c r="X3" s="40">
        <f aca="true" t="shared" si="7" ref="X3:X15">IF(ISBLANK(V3),"",IF(V3&lt;V2,V3+1-V2,V3-V2))</f>
      </c>
    </row>
    <row r="4" spans="1:24" ht="26.25" customHeight="1">
      <c r="A4" s="41" t="s">
        <v>27</v>
      </c>
      <c r="B4" s="24"/>
      <c r="C4" s="42">
        <v>0.02361111111111111</v>
      </c>
      <c r="D4" s="43"/>
      <c r="E4" s="42"/>
      <c r="F4" s="42">
        <f aca="true" t="shared" si="8" ref="F4:F15">IF($C4="","",IF($D4="",$C4*F$1+F3+$E3,$C4*(F$1+$D4)+F3+$E3))</f>
        <v>0.06319444444444444</v>
      </c>
      <c r="G4" s="48">
        <f aca="true" t="shared" si="9" ref="G4:G15">IF(F4="","",F4-F3-$E3)</f>
        <v>0.02361111111111111</v>
      </c>
      <c r="H4" s="45">
        <f t="shared" si="2"/>
        <v>0.29236111111111107</v>
      </c>
      <c r="I4" s="46">
        <f aca="true" t="shared" si="10" ref="I4:I15">IF($C4="","",IF($D4="",$C4*I$1+I3+$E3,$C4*(I$1+$D4)+I3+$E3))</f>
        <v>0.056874999999999995</v>
      </c>
      <c r="J4" s="48">
        <f aca="true" t="shared" si="11" ref="J4:J15">IF(I4="","",I4-I3-$E3)</f>
        <v>0.021249999999999998</v>
      </c>
      <c r="K4" s="45">
        <f t="shared" si="3"/>
        <v>0.28604166666666664</v>
      </c>
      <c r="L4" s="46">
        <f aca="true" t="shared" si="12" ref="L4:L15">IF($C4="","",IF($D4="",$C4*L$1+L3+$E3,$C4*(L$1+$D4)+L3+$E3))</f>
        <v>0.06951388888888889</v>
      </c>
      <c r="M4" s="48">
        <f aca="true" t="shared" si="13" ref="M4:M15">IF(L4="","",L4-L3-$E3)</f>
        <v>0.025972222222222223</v>
      </c>
      <c r="N4" s="47">
        <f t="shared" si="4"/>
        <v>0.29868055555555556</v>
      </c>
      <c r="O4" s="35"/>
      <c r="Q4" s="36">
        <f t="shared" si="5"/>
        <v>0.29236111111111107</v>
      </c>
      <c r="R4" s="20" t="str">
        <f t="shared" si="0"/>
        <v>7-11
熱海中央町店</v>
      </c>
      <c r="S4" s="37">
        <f t="shared" si="6"/>
      </c>
      <c r="T4" s="20">
        <f t="shared" si="1"/>
      </c>
      <c r="V4" s="38"/>
      <c r="W4" s="39"/>
      <c r="X4" s="40">
        <f t="shared" si="7"/>
      </c>
    </row>
    <row r="5" spans="1:24" ht="26.25" customHeight="1">
      <c r="A5" s="41" t="s">
        <v>28</v>
      </c>
      <c r="B5" s="24"/>
      <c r="C5" s="42">
        <v>0.035416666666666666</v>
      </c>
      <c r="D5" s="43"/>
      <c r="E5" s="42"/>
      <c r="F5" s="42">
        <f t="shared" si="8"/>
        <v>0.09861111111111111</v>
      </c>
      <c r="G5" s="48">
        <f t="shared" si="9"/>
        <v>0.035416666666666666</v>
      </c>
      <c r="H5" s="45">
        <f t="shared" si="2"/>
        <v>0.3277777777777778</v>
      </c>
      <c r="I5" s="46">
        <f t="shared" si="10"/>
        <v>0.08875</v>
      </c>
      <c r="J5" s="49">
        <f t="shared" si="11"/>
        <v>0.031875</v>
      </c>
      <c r="K5" s="45">
        <f t="shared" si="3"/>
        <v>0.3179166666666666</v>
      </c>
      <c r="L5" s="46">
        <f t="shared" si="12"/>
        <v>0.10847222222222222</v>
      </c>
      <c r="M5" s="50">
        <f t="shared" si="13"/>
        <v>0.03895833333333333</v>
      </c>
      <c r="N5" s="47">
        <f t="shared" si="4"/>
        <v>0.3376388888888889</v>
      </c>
      <c r="O5" s="35"/>
      <c r="Q5" s="36">
        <f t="shared" si="5"/>
        <v>0.3277777777777778</v>
      </c>
      <c r="R5" s="20" t="str">
        <f t="shared" si="0"/>
        <v>7-11
熱海網代店</v>
      </c>
      <c r="S5" s="37">
        <f t="shared" si="6"/>
      </c>
      <c r="T5" s="20">
        <f t="shared" si="1"/>
      </c>
      <c r="V5" s="38"/>
      <c r="W5" s="39"/>
      <c r="X5" s="40">
        <f t="shared" si="7"/>
      </c>
    </row>
    <row r="6" spans="1:24" ht="26.25" customHeight="1">
      <c r="A6" s="41" t="s">
        <v>29</v>
      </c>
      <c r="B6" s="24"/>
      <c r="C6" s="42">
        <v>0.022222222222222223</v>
      </c>
      <c r="D6" s="43"/>
      <c r="E6" s="42"/>
      <c r="F6" s="42">
        <f t="shared" si="8"/>
        <v>0.12083333333333333</v>
      </c>
      <c r="G6" s="48">
        <f t="shared" si="9"/>
        <v>0.022222222222222227</v>
      </c>
      <c r="H6" s="45">
        <f t="shared" si="2"/>
        <v>0.35</v>
      </c>
      <c r="I6" s="46">
        <f t="shared" si="10"/>
        <v>0.10875</v>
      </c>
      <c r="J6" s="49">
        <f t="shared" si="11"/>
        <v>0.020000000000000004</v>
      </c>
      <c r="K6" s="45">
        <f t="shared" si="3"/>
        <v>0.33791666666666664</v>
      </c>
      <c r="L6" s="46">
        <f t="shared" si="12"/>
        <v>0.13291666666666666</v>
      </c>
      <c r="M6" s="50">
        <f t="shared" si="13"/>
        <v>0.024444444444444435</v>
      </c>
      <c r="N6" s="47">
        <f t="shared" si="4"/>
        <v>0.3620833333333333</v>
      </c>
      <c r="O6" s="35"/>
      <c r="Q6" s="36">
        <f t="shared" si="5"/>
        <v>0.35</v>
      </c>
      <c r="R6" s="20" t="str">
        <f t="shared" si="0"/>
        <v>7-11伊東ベイサイド店</v>
      </c>
      <c r="S6" s="37">
        <f t="shared" si="6"/>
      </c>
      <c r="T6" s="20">
        <f t="shared" si="1"/>
      </c>
      <c r="V6" s="38"/>
      <c r="W6" s="39"/>
      <c r="X6" s="40">
        <f t="shared" si="7"/>
      </c>
    </row>
    <row r="7" spans="1:24" ht="26.25" customHeight="1">
      <c r="A7" s="41" t="s">
        <v>30</v>
      </c>
      <c r="B7" s="24"/>
      <c r="C7" s="42">
        <v>0.04583333333333334</v>
      </c>
      <c r="D7" s="43"/>
      <c r="E7" s="42"/>
      <c r="F7" s="42">
        <f t="shared" si="8"/>
        <v>0.16666666666666669</v>
      </c>
      <c r="G7" s="48">
        <f t="shared" si="9"/>
        <v>0.04583333333333335</v>
      </c>
      <c r="H7" s="45">
        <f t="shared" si="2"/>
        <v>0.39583333333333337</v>
      </c>
      <c r="I7" s="46">
        <f t="shared" si="10"/>
        <v>0.15</v>
      </c>
      <c r="J7" s="49">
        <f t="shared" si="11"/>
        <v>0.041249999999999995</v>
      </c>
      <c r="K7" s="45">
        <f t="shared" si="3"/>
        <v>0.37916666666666665</v>
      </c>
      <c r="L7" s="46">
        <f t="shared" si="12"/>
        <v>0.18333333333333332</v>
      </c>
      <c r="M7" s="50">
        <f t="shared" si="13"/>
        <v>0.050416666666666665</v>
      </c>
      <c r="N7" s="47">
        <f t="shared" si="4"/>
        <v>0.4125</v>
      </c>
      <c r="O7" s="35"/>
      <c r="Q7" s="36">
        <f t="shared" si="5"/>
        <v>0.39583333333333337</v>
      </c>
      <c r="R7" s="20" t="str">
        <f t="shared" si="0"/>
        <v>門脇崎灯台</v>
      </c>
      <c r="S7" s="37">
        <f t="shared" si="6"/>
      </c>
      <c r="T7" s="20">
        <f t="shared" si="1"/>
      </c>
      <c r="V7" s="38"/>
      <c r="W7" s="39"/>
      <c r="X7" s="40">
        <f t="shared" si="7"/>
      </c>
    </row>
    <row r="8" spans="1:24" ht="26.25" customHeight="1">
      <c r="A8" s="41" t="s">
        <v>31</v>
      </c>
      <c r="B8" s="24"/>
      <c r="C8" s="42">
        <v>0.08888888888888889</v>
      </c>
      <c r="D8" s="43"/>
      <c r="E8" s="42"/>
      <c r="F8" s="42">
        <f t="shared" si="8"/>
        <v>0.2555555555555556</v>
      </c>
      <c r="G8" s="48">
        <f t="shared" si="9"/>
        <v>0.0888888888888889</v>
      </c>
      <c r="H8" s="45">
        <f t="shared" si="2"/>
        <v>0.4847222222222223</v>
      </c>
      <c r="I8" s="46">
        <f t="shared" si="10"/>
        <v>0.22999999999999998</v>
      </c>
      <c r="J8" s="49">
        <f t="shared" si="11"/>
        <v>0.07999999999999999</v>
      </c>
      <c r="K8" s="45">
        <f t="shared" si="3"/>
        <v>0.4591666666666666</v>
      </c>
      <c r="L8" s="46">
        <f t="shared" si="12"/>
        <v>0.2811111111111111</v>
      </c>
      <c r="M8" s="50">
        <f t="shared" si="13"/>
        <v>0.09777777777777777</v>
      </c>
      <c r="N8" s="47">
        <f t="shared" si="4"/>
        <v>0.5102777777777777</v>
      </c>
      <c r="O8" s="51" t="s">
        <v>32</v>
      </c>
      <c r="Q8" s="36">
        <f t="shared" si="5"/>
        <v>0.4847222222222223</v>
      </c>
      <c r="R8" s="20" t="str">
        <f t="shared" si="0"/>
        <v>八幡野港</v>
      </c>
      <c r="S8" s="37">
        <f t="shared" si="6"/>
      </c>
      <c r="T8" s="20" t="str">
        <f t="shared" si="1"/>
        <v>たなか食堂 11:00～</v>
      </c>
      <c r="V8" s="38"/>
      <c r="W8" s="39"/>
      <c r="X8" s="40">
        <f t="shared" si="7"/>
      </c>
    </row>
    <row r="9" spans="1:24" ht="26.25" customHeight="1">
      <c r="A9" s="41" t="s">
        <v>33</v>
      </c>
      <c r="B9" s="24"/>
      <c r="C9" s="42">
        <v>0.013194444444444444</v>
      </c>
      <c r="D9" s="43"/>
      <c r="E9" s="42"/>
      <c r="F9" s="42">
        <f t="shared" si="8"/>
        <v>0.26875000000000004</v>
      </c>
      <c r="G9" s="48">
        <f t="shared" si="9"/>
        <v>0.013194444444444453</v>
      </c>
      <c r="H9" s="45">
        <f t="shared" si="2"/>
        <v>0.4979166666666667</v>
      </c>
      <c r="I9" s="46">
        <f t="shared" si="10"/>
        <v>0.24187499999999998</v>
      </c>
      <c r="J9" s="49">
        <f t="shared" si="11"/>
        <v>0.011874999999999997</v>
      </c>
      <c r="K9" s="45">
        <f t="shared" si="3"/>
        <v>0.47104166666666664</v>
      </c>
      <c r="L9" s="46">
        <f t="shared" si="12"/>
        <v>0.29562499999999997</v>
      </c>
      <c r="M9" s="50">
        <f t="shared" si="13"/>
        <v>0.014513888888888882</v>
      </c>
      <c r="N9" s="47">
        <f t="shared" si="4"/>
        <v>0.5247916666666667</v>
      </c>
      <c r="O9" s="51" t="s">
        <v>34</v>
      </c>
      <c r="Q9" s="36">
        <f t="shared" si="5"/>
        <v>0.4979166666666667</v>
      </c>
      <c r="R9" s="20" t="str">
        <f t="shared" si="0"/>
        <v>ローソン東伊豆町大川店</v>
      </c>
      <c r="S9" s="37">
        <f t="shared" si="6"/>
      </c>
      <c r="T9" s="20" t="str">
        <f t="shared" si="1"/>
        <v>伊豆熱川駅近くに食堂多数</v>
      </c>
      <c r="V9" s="38"/>
      <c r="W9" s="39"/>
      <c r="X9" s="40">
        <f t="shared" si="7"/>
      </c>
    </row>
    <row r="10" spans="1:24" ht="26.25" customHeight="1">
      <c r="A10" s="41" t="s">
        <v>35</v>
      </c>
      <c r="B10" s="24"/>
      <c r="C10" s="42">
        <v>0.03958333333333333</v>
      </c>
      <c r="D10" s="43"/>
      <c r="E10" s="42"/>
      <c r="F10" s="42">
        <f t="shared" si="8"/>
        <v>0.30833333333333335</v>
      </c>
      <c r="G10" s="48">
        <f t="shared" si="9"/>
        <v>0.039583333333333304</v>
      </c>
      <c r="H10" s="45">
        <f t="shared" si="2"/>
        <v>0.5375</v>
      </c>
      <c r="I10" s="46">
        <f t="shared" si="10"/>
        <v>0.27749999999999997</v>
      </c>
      <c r="J10" s="49">
        <f t="shared" si="11"/>
        <v>0.03562499999999999</v>
      </c>
      <c r="K10" s="45">
        <f t="shared" si="3"/>
        <v>0.5066666666666666</v>
      </c>
      <c r="L10" s="46">
        <f t="shared" si="12"/>
        <v>0.3391666666666666</v>
      </c>
      <c r="M10" s="50">
        <f t="shared" si="13"/>
        <v>0.043541666666666645</v>
      </c>
      <c r="N10" s="47">
        <f t="shared" si="4"/>
        <v>0.5683333333333332</v>
      </c>
      <c r="O10" s="35"/>
      <c r="Q10" s="36">
        <f t="shared" si="5"/>
        <v>0.5375</v>
      </c>
      <c r="R10" s="20" t="str">
        <f t="shared" si="0"/>
        <v>ファミマ
河津見高店</v>
      </c>
      <c r="S10" s="37">
        <f t="shared" si="6"/>
      </c>
      <c r="T10" s="20">
        <f t="shared" si="1"/>
      </c>
      <c r="V10" s="38"/>
      <c r="W10" s="39"/>
      <c r="X10" s="40">
        <f t="shared" si="7"/>
      </c>
    </row>
    <row r="11" spans="1:24" ht="26.25" customHeight="1">
      <c r="A11" s="41" t="s">
        <v>36</v>
      </c>
      <c r="B11" s="24"/>
      <c r="C11" s="42">
        <v>0.03263888888888889</v>
      </c>
      <c r="D11" s="43"/>
      <c r="E11" s="42"/>
      <c r="F11" s="42">
        <f t="shared" si="8"/>
        <v>0.34097222222222223</v>
      </c>
      <c r="G11" s="48">
        <f t="shared" si="9"/>
        <v>0.032638888888888884</v>
      </c>
      <c r="H11" s="45">
        <f t="shared" si="2"/>
        <v>0.5701388888888889</v>
      </c>
      <c r="I11" s="46">
        <f t="shared" si="10"/>
        <v>0.30687499999999995</v>
      </c>
      <c r="J11" s="49">
        <f t="shared" si="11"/>
        <v>0.029374999999999984</v>
      </c>
      <c r="K11" s="45">
        <f t="shared" si="3"/>
        <v>0.5360416666666666</v>
      </c>
      <c r="L11" s="46">
        <f t="shared" si="12"/>
        <v>0.3750694444444444</v>
      </c>
      <c r="M11" s="50">
        <f t="shared" si="13"/>
        <v>0.03590277777777778</v>
      </c>
      <c r="N11" s="47">
        <f t="shared" si="4"/>
        <v>0.6042361111111111</v>
      </c>
      <c r="O11" s="35"/>
      <c r="Q11" s="36">
        <f t="shared" si="5"/>
        <v>0.5701388888888889</v>
      </c>
      <c r="R11" s="20" t="str">
        <f t="shared" si="0"/>
        <v>尾ヶ崎ウィング</v>
      </c>
      <c r="S11" s="37">
        <f t="shared" si="6"/>
      </c>
      <c r="T11" s="20">
        <f t="shared" si="1"/>
      </c>
      <c r="V11" s="38"/>
      <c r="W11" s="39"/>
      <c r="X11" s="40">
        <f t="shared" si="7"/>
      </c>
    </row>
    <row r="12" spans="1:24" ht="26.25" customHeight="1">
      <c r="A12" s="23" t="s">
        <v>37</v>
      </c>
      <c r="B12" s="24"/>
      <c r="C12" s="42">
        <v>0.007638888888888889</v>
      </c>
      <c r="D12" s="43"/>
      <c r="E12" s="42"/>
      <c r="F12" s="42">
        <f t="shared" si="8"/>
        <v>0.3486111111111111</v>
      </c>
      <c r="G12" s="48">
        <f t="shared" si="9"/>
        <v>0.007638888888888862</v>
      </c>
      <c r="H12" s="45">
        <f t="shared" si="2"/>
        <v>0.5777777777777777</v>
      </c>
      <c r="I12" s="46">
        <f t="shared" si="10"/>
        <v>0.31375</v>
      </c>
      <c r="J12" s="49">
        <f t="shared" si="11"/>
        <v>0.00687500000000002</v>
      </c>
      <c r="K12" s="45">
        <f t="shared" si="3"/>
        <v>0.5429166666666666</v>
      </c>
      <c r="L12" s="46">
        <f t="shared" si="12"/>
        <v>0.38347222222222216</v>
      </c>
      <c r="M12" s="50">
        <f t="shared" si="13"/>
        <v>0.008402777777777759</v>
      </c>
      <c r="N12" s="47">
        <f t="shared" si="4"/>
        <v>0.6126388888888888</v>
      </c>
      <c r="O12" s="35"/>
      <c r="Q12" s="36">
        <f t="shared" si="5"/>
        <v>0.5777777777777777</v>
      </c>
      <c r="R12" s="20" t="str">
        <f t="shared" si="0"/>
        <v>7-11
下田白浜店</v>
      </c>
      <c r="S12" s="37">
        <f t="shared" si="6"/>
      </c>
      <c r="T12" s="20">
        <f t="shared" si="1"/>
      </c>
      <c r="V12" s="38"/>
      <c r="W12" s="39"/>
      <c r="X12" s="40">
        <f t="shared" si="7"/>
      </c>
    </row>
    <row r="13" spans="1:24" ht="26.25" customHeight="1">
      <c r="A13" s="41" t="s">
        <v>9</v>
      </c>
      <c r="B13" s="24"/>
      <c r="C13" s="42">
        <v>0.02152777777777778</v>
      </c>
      <c r="D13" s="43"/>
      <c r="E13" s="42"/>
      <c r="F13" s="42">
        <f t="shared" si="8"/>
        <v>0.37013888888888885</v>
      </c>
      <c r="G13" s="48">
        <f t="shared" si="9"/>
        <v>0.021527777777777757</v>
      </c>
      <c r="H13" s="45">
        <f t="shared" si="2"/>
        <v>0.5993055555555555</v>
      </c>
      <c r="I13" s="46">
        <f t="shared" si="10"/>
        <v>0.333125</v>
      </c>
      <c r="J13" s="49">
        <f t="shared" si="11"/>
        <v>0.01937500000000003</v>
      </c>
      <c r="K13" s="45">
        <f t="shared" si="3"/>
        <v>0.5622916666666666</v>
      </c>
      <c r="L13" s="46">
        <f t="shared" si="12"/>
        <v>0.4071527777777777</v>
      </c>
      <c r="M13" s="50">
        <f t="shared" si="13"/>
        <v>0.023680555555555538</v>
      </c>
      <c r="N13" s="47">
        <f t="shared" si="4"/>
        <v>0.6363194444444443</v>
      </c>
      <c r="O13" s="35"/>
      <c r="Q13" s="36">
        <f t="shared" si="5"/>
        <v>0.5993055555555555</v>
      </c>
      <c r="R13" s="20" t="str">
        <f t="shared" si="0"/>
        <v>爪木崎バス停</v>
      </c>
      <c r="S13" s="37">
        <f t="shared" si="6"/>
      </c>
      <c r="T13" s="20">
        <f t="shared" si="1"/>
      </c>
      <c r="V13" s="38"/>
      <c r="W13" s="39"/>
      <c r="X13" s="40">
        <f t="shared" si="7"/>
      </c>
    </row>
    <row r="14" spans="1:24" ht="26.25" customHeight="1">
      <c r="A14" s="41" t="s">
        <v>10</v>
      </c>
      <c r="B14" s="24"/>
      <c r="C14" s="42">
        <v>0.04583333333333334</v>
      </c>
      <c r="D14" s="43"/>
      <c r="E14" s="42"/>
      <c r="F14" s="42">
        <f t="shared" si="8"/>
        <v>0.4159722222222222</v>
      </c>
      <c r="G14" s="48">
        <f t="shared" si="9"/>
        <v>0.04583333333333334</v>
      </c>
      <c r="H14" s="45">
        <f t="shared" si="2"/>
        <v>0.6451388888888888</v>
      </c>
      <c r="I14" s="46">
        <f t="shared" si="10"/>
        <v>0.374375</v>
      </c>
      <c r="J14" s="49">
        <f t="shared" si="11"/>
        <v>0.04125000000000001</v>
      </c>
      <c r="K14" s="45">
        <f t="shared" si="3"/>
        <v>0.6035416666666666</v>
      </c>
      <c r="L14" s="46">
        <f t="shared" si="12"/>
        <v>0.45756944444444436</v>
      </c>
      <c r="M14" s="50">
        <f t="shared" si="13"/>
        <v>0.050416666666666665</v>
      </c>
      <c r="N14" s="47">
        <f t="shared" si="4"/>
        <v>0.686736111111111</v>
      </c>
      <c r="O14" s="51"/>
      <c r="Q14" s="36">
        <f t="shared" si="5"/>
        <v>0.6451388888888888</v>
      </c>
      <c r="R14" s="20" t="str">
        <f t="shared" si="0"/>
        <v>須崎海岸バス停</v>
      </c>
      <c r="S14" s="37">
        <f t="shared" si="6"/>
      </c>
      <c r="T14" s="20">
        <f t="shared" si="1"/>
      </c>
      <c r="V14" s="38"/>
      <c r="W14" s="39"/>
      <c r="X14" s="40">
        <f t="shared" si="7"/>
      </c>
    </row>
    <row r="15" spans="1:24" ht="26.25" customHeight="1">
      <c r="A15" s="41" t="s">
        <v>38</v>
      </c>
      <c r="B15" s="24"/>
      <c r="C15" s="42">
        <v>0.013888888888888888</v>
      </c>
      <c r="D15" s="43"/>
      <c r="E15" s="42"/>
      <c r="F15" s="42">
        <f t="shared" si="8"/>
        <v>0.4298611111111111</v>
      </c>
      <c r="G15" s="48">
        <f t="shared" si="9"/>
        <v>0.013888888888888895</v>
      </c>
      <c r="H15" s="45">
        <f t="shared" si="2"/>
        <v>0.6590277777777778</v>
      </c>
      <c r="I15" s="46">
        <f t="shared" si="10"/>
        <v>0.386875</v>
      </c>
      <c r="J15" s="49">
        <f t="shared" si="11"/>
        <v>0.012500000000000011</v>
      </c>
      <c r="K15" s="45">
        <f t="shared" si="3"/>
        <v>0.6160416666666667</v>
      </c>
      <c r="L15" s="46">
        <f t="shared" si="12"/>
        <v>0.47284722222222214</v>
      </c>
      <c r="M15" s="50">
        <f t="shared" si="13"/>
        <v>0.015277777777777779</v>
      </c>
      <c r="N15" s="47">
        <f t="shared" si="4"/>
        <v>0.7020138888888888</v>
      </c>
      <c r="O15" s="35"/>
      <c r="Q15" s="36">
        <f t="shared" si="5"/>
        <v>0.6590277777777778</v>
      </c>
      <c r="R15" s="20" t="str">
        <f t="shared" si="0"/>
        <v>下田オーシャンパークH</v>
      </c>
      <c r="S15" s="37">
        <f t="shared" si="6"/>
      </c>
      <c r="T15" s="20">
        <f t="shared" si="1"/>
      </c>
      <c r="V15" s="38"/>
      <c r="W15" s="39"/>
      <c r="X15" s="40">
        <f t="shared" si="7"/>
      </c>
    </row>
    <row r="16" spans="1:24" ht="26.25" customHeight="1">
      <c r="A16" s="52"/>
      <c r="B16" s="24"/>
      <c r="C16" s="42"/>
      <c r="D16" s="43"/>
      <c r="E16" s="42"/>
      <c r="F16" s="42">
        <f>IF($C16="","",IF($D16="",$C16*F$1+#REF!+#REF!,$C16*(F$1+$D16)+#REF!+#REF!))</f>
      </c>
      <c r="G16" s="48">
        <f>IF(F16="","",F16-#REF!-#REF!)</f>
      </c>
      <c r="H16" s="45">
        <f t="shared" si="2"/>
      </c>
      <c r="I16" s="46">
        <f>IF($C16="","",IF($D16="",$C16*I$1+#REF!+#REF!,$C16*(I$1+$D16)+#REF!+#REF!))</f>
      </c>
      <c r="J16" s="49">
        <f>IF(I16="","",I16-#REF!-#REF!)</f>
      </c>
      <c r="K16" s="45">
        <f t="shared" si="3"/>
      </c>
      <c r="L16" s="46">
        <f>IF($C16="","",IF($D16="",$C16*L$1+#REF!+#REF!,$C16*(L$1+$D16)+#REF!+#REF!))</f>
      </c>
      <c r="M16" s="50">
        <f>IF(L16="","",L16-#REF!-#REF!)</f>
      </c>
      <c r="N16" s="47">
        <f t="shared" si="4"/>
      </c>
      <c r="O16" s="35"/>
      <c r="Q16" s="36">
        <f t="shared" si="5"/>
      </c>
      <c r="R16" s="20">
        <f t="shared" si="0"/>
      </c>
      <c r="S16" s="37">
        <f>IF(E16="","",H16+E16)</f>
      </c>
      <c r="T16" s="20">
        <f t="shared" si="1"/>
      </c>
      <c r="X16" s="40">
        <f>IF(ISBLANK(V16),"",IF(V16&lt;#REF!,V16+1-#REF!,V16-#REF!))</f>
      </c>
    </row>
    <row r="17" spans="1:24" s="65" customFormat="1" ht="26.25" customHeight="1">
      <c r="A17" s="53" t="s">
        <v>39</v>
      </c>
      <c r="B17" s="54"/>
      <c r="C17" s="55">
        <f>SUM(C3:C16)</f>
        <v>0.4298611111111111</v>
      </c>
      <c r="D17" s="56" t="s">
        <v>15</v>
      </c>
      <c r="E17" s="55">
        <f>SUM(E3:E16)</f>
        <v>0</v>
      </c>
      <c r="F17" s="57">
        <f>INDEX(F3:F16,COUNTA($C3:$C16),1)/$C17</f>
        <v>1</v>
      </c>
      <c r="G17" s="58"/>
      <c r="H17" s="59" t="s">
        <v>40</v>
      </c>
      <c r="I17" s="60">
        <f>INDEX(I3:I16,COUNTA($C3:$C16),1)/$C17</f>
        <v>0.9000000000000001</v>
      </c>
      <c r="J17" s="61"/>
      <c r="K17" s="59" t="s">
        <v>40</v>
      </c>
      <c r="L17" s="60">
        <f>INDEX(L3:L16,COUNTA($C3:$C16),1)/$C17</f>
        <v>1.0999999999999999</v>
      </c>
      <c r="M17" s="62"/>
      <c r="N17" s="63" t="s">
        <v>40</v>
      </c>
      <c r="O17" s="64"/>
      <c r="Q17" s="66" t="s">
        <v>41</v>
      </c>
      <c r="R17" s="67">
        <f>C17</f>
        <v>0.4298611111111111</v>
      </c>
      <c r="S17" s="68"/>
      <c r="X17" s="67"/>
    </row>
    <row r="18" spans="1:24" s="73" customFormat="1" ht="16.5" customHeight="1">
      <c r="A18" s="69"/>
      <c r="B18" s="70"/>
      <c r="C18" s="69"/>
      <c r="D18" s="7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2"/>
      <c r="Q18" s="74" t="s">
        <v>42</v>
      </c>
      <c r="R18" s="75">
        <f>INDEX(F3:F16,COUNTA($C3:$C16),1)</f>
        <v>0.4298611111111111</v>
      </c>
      <c r="S18" s="76"/>
      <c r="X18" s="75"/>
    </row>
    <row r="19" spans="1:24" s="78" customFormat="1" ht="26.25" customHeight="1">
      <c r="A19" s="77" t="s">
        <v>43</v>
      </c>
      <c r="B19" s="70"/>
      <c r="C19" s="69"/>
      <c r="D19" s="7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2"/>
      <c r="Q19" s="79" t="s">
        <v>44</v>
      </c>
      <c r="R19" s="80">
        <f>F17</f>
        <v>1</v>
      </c>
      <c r="S19" s="81"/>
      <c r="X19" s="82"/>
    </row>
    <row r="20" spans="1:24" s="78" customFormat="1" ht="26.25" customHeight="1">
      <c r="A20" s="77"/>
      <c r="B20" s="70"/>
      <c r="C20" s="69"/>
      <c r="D20" s="7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2"/>
      <c r="Q20" s="83"/>
      <c r="S20" s="81"/>
      <c r="X20" s="82"/>
    </row>
    <row r="21" spans="1:24" s="78" customFormat="1" ht="26.25" customHeight="1">
      <c r="A21" s="69"/>
      <c r="B21" s="70"/>
      <c r="C21" s="69"/>
      <c r="D21" s="7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2"/>
      <c r="Q21" s="83"/>
      <c r="S21" s="81"/>
      <c r="X21" s="82"/>
    </row>
    <row r="22" spans="1:24" s="78" customFormat="1" ht="26.25" customHeight="1">
      <c r="A22" s="69"/>
      <c r="B22" s="70"/>
      <c r="C22" s="69"/>
      <c r="D22" s="7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2"/>
      <c r="Q22" s="83"/>
      <c r="S22" s="81"/>
      <c r="X22" s="82"/>
    </row>
    <row r="23" spans="1:24" s="88" customFormat="1" ht="26.25" customHeight="1">
      <c r="A23" s="84"/>
      <c r="B23" s="85"/>
      <c r="C23" s="84"/>
      <c r="D23" s="86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7"/>
      <c r="Q23" s="89"/>
      <c r="S23" s="90"/>
      <c r="X23" s="91"/>
    </row>
    <row r="26" spans="14:16" ht="26.25" customHeight="1">
      <c r="N26" s="98" t="s">
        <v>11</v>
      </c>
      <c r="O26" s="99">
        <v>42603</v>
      </c>
      <c r="P26" s="100" t="s">
        <v>45</v>
      </c>
    </row>
  </sheetData>
  <sheetProtection selectLockedCells="1" selectUnlockedCells="1"/>
  <mergeCells count="3">
    <mergeCell ref="F1:H1"/>
    <mergeCell ref="I1:K1"/>
    <mergeCell ref="L1:N1"/>
  </mergeCells>
  <conditionalFormatting sqref="A2:O16">
    <cfRule type="expression" priority="1" dxfId="0" stopIfTrue="1">
      <formula>MOD(ROW(),2)=1</formula>
    </cfRule>
  </conditionalFormatting>
  <printOptions/>
  <pageMargins left="0.12" right="0.13" top="0.24" bottom="0.23" header="0.23" footer="0.21"/>
  <pageSetup fitToHeight="1" fitToWidth="1" horizontalDpi="300" verticalDpi="3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X23"/>
  <sheetViews>
    <sheetView showGridLines="0" workbookViewId="0" topLeftCell="A1">
      <selection activeCell="A16" sqref="A16"/>
    </sheetView>
  </sheetViews>
  <sheetFormatPr defaultColWidth="8.796875" defaultRowHeight="26.25" customHeight="1" outlineLevelCol="2"/>
  <cols>
    <col min="1" max="1" width="12.69921875" style="92" customWidth="1"/>
    <col min="2" max="2" width="7" style="93" hidden="1" customWidth="1" outlineLevel="1"/>
    <col min="3" max="3" width="7.19921875" style="40" bestFit="1" customWidth="1" collapsed="1"/>
    <col min="4" max="4" width="5.5" style="94" hidden="1" customWidth="1" outlineLevel="2"/>
    <col min="5" max="5" width="5.59765625" style="95" customWidth="1" outlineLevel="1" collapsed="1"/>
    <col min="6" max="6" width="6.59765625" style="96" bestFit="1" customWidth="1"/>
    <col min="7" max="7" width="6.59765625" style="40" customWidth="1" outlineLevel="1"/>
    <col min="8" max="8" width="8.3984375" style="97" customWidth="1"/>
    <col min="9" max="9" width="6.3984375" style="40" bestFit="1" customWidth="1"/>
    <col min="10" max="10" width="6.3984375" style="40" customWidth="1" outlineLevel="1"/>
    <col min="11" max="11" width="7.59765625" style="97" bestFit="1" customWidth="1"/>
    <col min="12" max="12" width="6.3984375" style="40" bestFit="1" customWidth="1"/>
    <col min="13" max="13" width="6.3984375" style="40" customWidth="1" outlineLevel="1"/>
    <col min="14" max="14" width="7.5" style="37" customWidth="1"/>
    <col min="15" max="15" width="18.59765625" style="101" customWidth="1"/>
    <col min="16" max="16" width="8" style="20" customWidth="1"/>
    <col min="17" max="17" width="8.09765625" style="36" bestFit="1" customWidth="1"/>
    <col min="18" max="18" width="14.5" style="20" bestFit="1" customWidth="1"/>
    <col min="19" max="19" width="8" style="37" customWidth="1"/>
    <col min="20" max="22" width="8" style="20" customWidth="1"/>
    <col min="23" max="23" width="11.09765625" style="20" customWidth="1"/>
    <col min="24" max="24" width="8.19921875" style="40" customWidth="1"/>
    <col min="25" max="16384" width="8" style="20" customWidth="1"/>
  </cols>
  <sheetData>
    <row r="1" spans="1:24" s="19" customFormat="1" ht="26.25" customHeight="1">
      <c r="A1" s="8" t="s">
        <v>8</v>
      </c>
      <c r="B1" s="9" t="s">
        <v>12</v>
      </c>
      <c r="C1" s="10" t="s">
        <v>46</v>
      </c>
      <c r="D1" s="11" t="s">
        <v>14</v>
      </c>
      <c r="E1" s="11" t="s">
        <v>15</v>
      </c>
      <c r="F1" s="12">
        <v>1</v>
      </c>
      <c r="G1" s="13"/>
      <c r="H1" s="14"/>
      <c r="I1" s="15">
        <v>0.9</v>
      </c>
      <c r="J1" s="16"/>
      <c r="K1" s="14"/>
      <c r="L1" s="15">
        <v>1.1</v>
      </c>
      <c r="M1" s="17"/>
      <c r="N1" s="12"/>
      <c r="O1" s="18" t="s">
        <v>47</v>
      </c>
      <c r="T1" s="20"/>
      <c r="V1" s="21" t="s">
        <v>17</v>
      </c>
      <c r="W1" s="21" t="s">
        <v>18</v>
      </c>
      <c r="X1" s="22" t="s">
        <v>19</v>
      </c>
    </row>
    <row r="2" spans="1:23" ht="26.25" customHeight="1">
      <c r="A2" s="41" t="s">
        <v>48</v>
      </c>
      <c r="B2" s="24"/>
      <c r="C2" s="25">
        <v>0.16666666666666666</v>
      </c>
      <c r="D2" s="26"/>
      <c r="E2" s="27"/>
      <c r="F2" s="28" t="s">
        <v>49</v>
      </c>
      <c r="G2" s="29" t="s">
        <v>50</v>
      </c>
      <c r="H2" s="30" t="s">
        <v>23</v>
      </c>
      <c r="I2" s="31" t="s">
        <v>49</v>
      </c>
      <c r="J2" s="32" t="s">
        <v>50</v>
      </c>
      <c r="K2" s="30" t="s">
        <v>23</v>
      </c>
      <c r="L2" s="31" t="s">
        <v>49</v>
      </c>
      <c r="M2" s="33" t="s">
        <v>50</v>
      </c>
      <c r="N2" s="34" t="s">
        <v>23</v>
      </c>
      <c r="O2" s="35"/>
      <c r="Q2" s="36">
        <f>C2</f>
        <v>0.16666666666666666</v>
      </c>
      <c r="R2" s="20" t="str">
        <f aca="true" t="shared" si="0" ref="R2:R13">IF(A2="","",A2)</f>
        <v>下田オーシャンパークH</v>
      </c>
      <c r="T2" s="20">
        <f aca="true" t="shared" si="1" ref="T2:T13">IF(O2="","",IF(E2="",O2,"、"&amp;O2))</f>
      </c>
      <c r="V2" s="38"/>
      <c r="W2" s="39"/>
    </row>
    <row r="3" spans="1:24" ht="26.25" customHeight="1">
      <c r="A3" s="41" t="s">
        <v>51</v>
      </c>
      <c r="B3" s="24"/>
      <c r="C3" s="42">
        <v>0.015972222222222224</v>
      </c>
      <c r="D3" s="43"/>
      <c r="E3" s="42"/>
      <c r="F3" s="42">
        <f>IF($C3="","",IF($D3="",$C3*F$1,$C3*(F$1+$D3)))</f>
        <v>0.015972222222222224</v>
      </c>
      <c r="G3" s="44"/>
      <c r="H3" s="45">
        <f aca="true" t="shared" si="2" ref="H3:H13">IF($C3="","",$C$2+F3)</f>
        <v>0.18263888888888888</v>
      </c>
      <c r="I3" s="46">
        <f>IF($C3="","",IF($D3="",$C3*I$1,$C3*(I$1+$D3)))</f>
        <v>0.014375000000000002</v>
      </c>
      <c r="J3" s="44"/>
      <c r="K3" s="45">
        <f aca="true" t="shared" si="3" ref="K3:K13">IF($C3="","",$C$2+I3)</f>
        <v>0.18104166666666666</v>
      </c>
      <c r="L3" s="46">
        <f>IF($C3="","",IF($D3="",$C3*L$1,$C3*(L$1+$D3)))</f>
        <v>0.01756944444444445</v>
      </c>
      <c r="M3" s="44"/>
      <c r="N3" s="47">
        <f aca="true" t="shared" si="4" ref="N3:N13">IF($C3="","",$C$2+L3)</f>
        <v>0.1842361111111111</v>
      </c>
      <c r="O3" s="35"/>
      <c r="Q3" s="36">
        <f aca="true" t="shared" si="5" ref="Q3:Q13">H3</f>
        <v>0.18263888888888888</v>
      </c>
      <c r="R3" s="20" t="str">
        <f t="shared" si="0"/>
        <v>7-11下田吉佐美店</v>
      </c>
      <c r="S3" s="37">
        <f aca="true" t="shared" si="6" ref="S3:S12">IF(E3="","","休憩"&amp;TEXT(HOUR(E3)*60+MINUTE(E3),"0")&amp;"分")</f>
      </c>
      <c r="T3" s="20">
        <f t="shared" si="1"/>
      </c>
      <c r="V3" s="38"/>
      <c r="W3" s="39"/>
      <c r="X3" s="40">
        <f aca="true" t="shared" si="7" ref="X3:X12">IF(ISBLANK(V3),"",IF(V3&lt;V2,V3+1-V2,V3-V2))</f>
      </c>
    </row>
    <row r="4" spans="1:24" ht="26.25" customHeight="1">
      <c r="A4" s="41" t="s">
        <v>52</v>
      </c>
      <c r="B4" s="24"/>
      <c r="C4" s="42">
        <v>0.04861111111111111</v>
      </c>
      <c r="D4" s="43"/>
      <c r="E4" s="42"/>
      <c r="F4" s="42">
        <f aca="true" t="shared" si="8" ref="F4:F12">IF($C4="","",IF($D4="",$C4*F$1+F3+$E3,$C4*(F$1+$D4)+F3+$E3))</f>
        <v>0.06458333333333334</v>
      </c>
      <c r="G4" s="48">
        <f aca="true" t="shared" si="9" ref="G4:G12">IF(F4="","",F4-F3-$E3)</f>
        <v>0.04861111111111112</v>
      </c>
      <c r="H4" s="45">
        <f t="shared" si="2"/>
        <v>0.23125</v>
      </c>
      <c r="I4" s="46">
        <f aca="true" t="shared" si="10" ref="I4:I12">IF($C4="","",IF($D4="",$C4*I$1+I3+$E3,$C4*(I$1+$D4)+I3+$E3))</f>
        <v>0.05812500000000001</v>
      </c>
      <c r="J4" s="48">
        <f aca="true" t="shared" si="11" ref="J4:J12">IF(I4="","",I4-I3-$E3)</f>
        <v>0.04375000000000001</v>
      </c>
      <c r="K4" s="45">
        <f t="shared" si="3"/>
        <v>0.22479166666666667</v>
      </c>
      <c r="L4" s="46">
        <f aca="true" t="shared" si="12" ref="L4:L12">IF($C4="","",IF($D4="",$C4*L$1+L3+$E3,$C4*(L$1+$D4)+L3+$E3))</f>
        <v>0.07104166666666667</v>
      </c>
      <c r="M4" s="48">
        <f aca="true" t="shared" si="13" ref="M4:M12">IF(L4="","",L4-L3-$E3)</f>
        <v>0.05347222222222222</v>
      </c>
      <c r="N4" s="47">
        <f t="shared" si="4"/>
        <v>0.23770833333333333</v>
      </c>
      <c r="O4" s="35" t="s">
        <v>53</v>
      </c>
      <c r="Q4" s="36">
        <f t="shared" si="5"/>
        <v>0.23125</v>
      </c>
      <c r="R4" s="20" t="str">
        <f t="shared" si="0"/>
        <v>有）キムラヤ</v>
      </c>
      <c r="S4" s="37">
        <f t="shared" si="6"/>
      </c>
      <c r="T4" s="20" t="str">
        <f t="shared" si="1"/>
        <v>多分やってない</v>
      </c>
      <c r="V4" s="38"/>
      <c r="W4" s="39"/>
      <c r="X4" s="40">
        <f t="shared" si="7"/>
      </c>
    </row>
    <row r="5" spans="1:24" ht="26.25" customHeight="1">
      <c r="A5" s="41" t="s">
        <v>54</v>
      </c>
      <c r="B5" s="24"/>
      <c r="C5" s="42">
        <v>0.02152777777777778</v>
      </c>
      <c r="D5" s="43"/>
      <c r="E5" s="42"/>
      <c r="F5" s="42">
        <f t="shared" si="8"/>
        <v>0.08611111111111112</v>
      </c>
      <c r="G5" s="48">
        <f t="shared" si="9"/>
        <v>0.021527777777777785</v>
      </c>
      <c r="H5" s="45">
        <f t="shared" si="2"/>
        <v>0.25277777777777777</v>
      </c>
      <c r="I5" s="46">
        <f t="shared" si="10"/>
        <v>0.07750000000000001</v>
      </c>
      <c r="J5" s="49">
        <f t="shared" si="11"/>
        <v>0.019375000000000003</v>
      </c>
      <c r="K5" s="45">
        <f t="shared" si="3"/>
        <v>0.24416666666666667</v>
      </c>
      <c r="L5" s="46">
        <f t="shared" si="12"/>
        <v>0.09472222222222224</v>
      </c>
      <c r="M5" s="50">
        <f t="shared" si="13"/>
        <v>0.023680555555555566</v>
      </c>
      <c r="N5" s="47">
        <f t="shared" si="4"/>
        <v>0.2613888888888889</v>
      </c>
      <c r="O5" s="35"/>
      <c r="Q5" s="36">
        <f t="shared" si="5"/>
        <v>0.25277777777777777</v>
      </c>
      <c r="R5" s="20" t="str">
        <f t="shared" si="0"/>
        <v>石廊崎駐車場</v>
      </c>
      <c r="S5" s="37">
        <f t="shared" si="6"/>
      </c>
      <c r="T5" s="20">
        <f t="shared" si="1"/>
      </c>
      <c r="V5" s="38"/>
      <c r="W5" s="39"/>
      <c r="X5" s="40">
        <f t="shared" si="7"/>
      </c>
    </row>
    <row r="6" spans="1:24" ht="26.25" customHeight="1">
      <c r="A6" s="41" t="s">
        <v>55</v>
      </c>
      <c r="B6" s="24"/>
      <c r="C6" s="42">
        <v>0.03888888888888889</v>
      </c>
      <c r="D6" s="43"/>
      <c r="E6" s="42"/>
      <c r="F6" s="42">
        <f t="shared" si="8"/>
        <v>0.125</v>
      </c>
      <c r="G6" s="48">
        <f t="shared" si="9"/>
        <v>0.038888888888888876</v>
      </c>
      <c r="H6" s="45">
        <f t="shared" si="2"/>
        <v>0.29166666666666663</v>
      </c>
      <c r="I6" s="46">
        <f t="shared" si="10"/>
        <v>0.11250000000000002</v>
      </c>
      <c r="J6" s="49">
        <f t="shared" si="11"/>
        <v>0.035</v>
      </c>
      <c r="K6" s="45">
        <f t="shared" si="3"/>
        <v>0.2791666666666667</v>
      </c>
      <c r="L6" s="46">
        <f t="shared" si="12"/>
        <v>0.1375</v>
      </c>
      <c r="M6" s="50">
        <f t="shared" si="13"/>
        <v>0.042777777777777776</v>
      </c>
      <c r="N6" s="47">
        <f t="shared" si="4"/>
        <v>0.3041666666666667</v>
      </c>
      <c r="O6" s="35"/>
      <c r="Q6" s="36">
        <f t="shared" si="5"/>
        <v>0.29166666666666663</v>
      </c>
      <c r="R6" s="20" t="str">
        <f t="shared" si="0"/>
        <v>ユウスゲ公園</v>
      </c>
      <c r="S6" s="37">
        <f t="shared" si="6"/>
      </c>
      <c r="T6" s="20">
        <f t="shared" si="1"/>
      </c>
      <c r="V6" s="38"/>
      <c r="W6" s="39"/>
      <c r="X6" s="40">
        <f t="shared" si="7"/>
      </c>
    </row>
    <row r="7" spans="1:24" ht="26.25" customHeight="1">
      <c r="A7" s="41" t="s">
        <v>56</v>
      </c>
      <c r="B7" s="24"/>
      <c r="C7" s="42">
        <v>0.05277777777777778</v>
      </c>
      <c r="D7" s="43"/>
      <c r="E7" s="42"/>
      <c r="F7" s="42">
        <f t="shared" si="8"/>
        <v>0.17777777777777778</v>
      </c>
      <c r="G7" s="48">
        <f t="shared" si="9"/>
        <v>0.052777777777777785</v>
      </c>
      <c r="H7" s="45">
        <f t="shared" si="2"/>
        <v>0.34444444444444444</v>
      </c>
      <c r="I7" s="46">
        <f t="shared" si="10"/>
        <v>0.16000000000000003</v>
      </c>
      <c r="J7" s="49">
        <f t="shared" si="11"/>
        <v>0.047500000000000014</v>
      </c>
      <c r="K7" s="45">
        <f t="shared" si="3"/>
        <v>0.32666666666666666</v>
      </c>
      <c r="L7" s="46">
        <f t="shared" si="12"/>
        <v>0.19555555555555557</v>
      </c>
      <c r="M7" s="50">
        <f t="shared" si="13"/>
        <v>0.058055555555555555</v>
      </c>
      <c r="N7" s="47">
        <f t="shared" si="4"/>
        <v>0.3622222222222222</v>
      </c>
      <c r="O7" s="35"/>
      <c r="Q7" s="36">
        <f t="shared" si="5"/>
        <v>0.34444444444444444</v>
      </c>
      <c r="R7" s="20" t="str">
        <f t="shared" si="0"/>
        <v>入間トイレ</v>
      </c>
      <c r="S7" s="37">
        <f t="shared" si="6"/>
      </c>
      <c r="T7" s="20">
        <f t="shared" si="1"/>
      </c>
      <c r="V7" s="38"/>
      <c r="W7" s="39"/>
      <c r="X7" s="40">
        <f t="shared" si="7"/>
      </c>
    </row>
    <row r="8" spans="1:24" ht="26.25" customHeight="1">
      <c r="A8" s="41" t="s">
        <v>57</v>
      </c>
      <c r="B8" s="24"/>
      <c r="C8" s="42">
        <v>0.08611111111111112</v>
      </c>
      <c r="D8" s="43"/>
      <c r="E8" s="42"/>
      <c r="F8" s="42">
        <f t="shared" si="8"/>
        <v>0.2638888888888889</v>
      </c>
      <c r="G8" s="48">
        <f t="shared" si="9"/>
        <v>0.08611111111111111</v>
      </c>
      <c r="H8" s="45">
        <f t="shared" si="2"/>
        <v>0.4305555555555556</v>
      </c>
      <c r="I8" s="46">
        <f t="shared" si="10"/>
        <v>0.23750000000000004</v>
      </c>
      <c r="J8" s="49">
        <f t="shared" si="11"/>
        <v>0.07750000000000001</v>
      </c>
      <c r="K8" s="45">
        <f t="shared" si="3"/>
        <v>0.4041666666666667</v>
      </c>
      <c r="L8" s="46">
        <f t="shared" si="12"/>
        <v>0.2902777777777778</v>
      </c>
      <c r="M8" s="50">
        <f t="shared" si="13"/>
        <v>0.09472222222222224</v>
      </c>
      <c r="N8" s="47">
        <f t="shared" si="4"/>
        <v>0.4569444444444445</v>
      </c>
      <c r="O8" s="51"/>
      <c r="Q8" s="36">
        <f t="shared" si="5"/>
        <v>0.4305555555555556</v>
      </c>
      <c r="R8" s="20" t="str">
        <f t="shared" si="0"/>
        <v>吉田海岸公衆トイレ</v>
      </c>
      <c r="S8" s="37">
        <f t="shared" si="6"/>
      </c>
      <c r="T8" s="20">
        <f t="shared" si="1"/>
      </c>
      <c r="V8" s="38"/>
      <c r="W8" s="39"/>
      <c r="X8" s="40">
        <f t="shared" si="7"/>
      </c>
    </row>
    <row r="9" spans="1:24" ht="26.25" customHeight="1">
      <c r="A9" s="41" t="s">
        <v>58</v>
      </c>
      <c r="B9" s="24"/>
      <c r="C9" s="42">
        <v>0.07291666666666667</v>
      </c>
      <c r="D9" s="43"/>
      <c r="E9" s="42"/>
      <c r="F9" s="42">
        <f t="shared" si="8"/>
        <v>0.3368055555555556</v>
      </c>
      <c r="G9" s="48">
        <f t="shared" si="9"/>
        <v>0.07291666666666669</v>
      </c>
      <c r="H9" s="45">
        <f t="shared" si="2"/>
        <v>0.5034722222222222</v>
      </c>
      <c r="I9" s="46">
        <f t="shared" si="10"/>
        <v>0.30312500000000003</v>
      </c>
      <c r="J9" s="49">
        <f t="shared" si="11"/>
        <v>0.06562499999999999</v>
      </c>
      <c r="K9" s="45">
        <f t="shared" si="3"/>
        <v>0.4697916666666667</v>
      </c>
      <c r="L9" s="46">
        <f t="shared" si="12"/>
        <v>0.3704861111111111</v>
      </c>
      <c r="M9" s="50">
        <f t="shared" si="13"/>
        <v>0.08020833333333333</v>
      </c>
      <c r="N9" s="47">
        <f t="shared" si="4"/>
        <v>0.5371527777777778</v>
      </c>
      <c r="O9" s="51"/>
      <c r="Q9" s="36">
        <f t="shared" si="5"/>
        <v>0.5034722222222222</v>
      </c>
      <c r="R9" s="20" t="str">
        <f t="shared" si="0"/>
        <v>橋本屋食堂</v>
      </c>
      <c r="S9" s="37">
        <f t="shared" si="6"/>
      </c>
      <c r="T9" s="20">
        <f t="shared" si="1"/>
      </c>
      <c r="V9" s="38"/>
      <c r="W9" s="39"/>
      <c r="X9" s="40">
        <f t="shared" si="7"/>
      </c>
    </row>
    <row r="10" spans="1:24" ht="26.25" customHeight="1">
      <c r="A10" s="41" t="s">
        <v>59</v>
      </c>
      <c r="B10" s="24"/>
      <c r="C10" s="42">
        <v>0.05416666666666667</v>
      </c>
      <c r="D10" s="43"/>
      <c r="E10" s="42"/>
      <c r="F10" s="42">
        <f t="shared" si="8"/>
        <v>0.3909722222222223</v>
      </c>
      <c r="G10" s="48">
        <f t="shared" si="9"/>
        <v>0.054166666666666696</v>
      </c>
      <c r="H10" s="45">
        <f t="shared" si="2"/>
        <v>0.5576388888888889</v>
      </c>
      <c r="I10" s="46">
        <f t="shared" si="10"/>
        <v>0.35187500000000005</v>
      </c>
      <c r="J10" s="49">
        <f t="shared" si="11"/>
        <v>0.048750000000000016</v>
      </c>
      <c r="K10" s="45">
        <f t="shared" si="3"/>
        <v>0.5185416666666667</v>
      </c>
      <c r="L10" s="46">
        <f t="shared" si="12"/>
        <v>0.43006944444444445</v>
      </c>
      <c r="M10" s="50">
        <f t="shared" si="13"/>
        <v>0.05958333333333332</v>
      </c>
      <c r="N10" s="47">
        <f t="shared" si="4"/>
        <v>0.5967361111111111</v>
      </c>
      <c r="O10" s="35"/>
      <c r="Q10" s="36">
        <f t="shared" si="5"/>
        <v>0.5576388888888889</v>
      </c>
      <c r="R10" s="20" t="str">
        <f t="shared" si="0"/>
        <v>伊浜食堂</v>
      </c>
      <c r="S10" s="37">
        <f t="shared" si="6"/>
      </c>
      <c r="T10" s="20">
        <f t="shared" si="1"/>
      </c>
      <c r="V10" s="38"/>
      <c r="W10" s="39"/>
      <c r="X10" s="40">
        <f t="shared" si="7"/>
      </c>
    </row>
    <row r="11" spans="1:24" ht="26.25" customHeight="1">
      <c r="A11" s="41" t="s">
        <v>60</v>
      </c>
      <c r="B11" s="24"/>
      <c r="C11" s="42">
        <v>0.09027777777777778</v>
      </c>
      <c r="D11" s="43"/>
      <c r="E11" s="42"/>
      <c r="F11" s="42">
        <f t="shared" si="8"/>
        <v>0.48125000000000007</v>
      </c>
      <c r="G11" s="48">
        <f t="shared" si="9"/>
        <v>0.09027777777777779</v>
      </c>
      <c r="H11" s="45">
        <f t="shared" si="2"/>
        <v>0.6479166666666667</v>
      </c>
      <c r="I11" s="46">
        <f t="shared" si="10"/>
        <v>0.43312500000000004</v>
      </c>
      <c r="J11" s="49">
        <f t="shared" si="11"/>
        <v>0.08124999999999999</v>
      </c>
      <c r="K11" s="45">
        <f t="shared" si="3"/>
        <v>0.5997916666666667</v>
      </c>
      <c r="L11" s="46">
        <f t="shared" si="12"/>
        <v>0.529375</v>
      </c>
      <c r="M11" s="50">
        <f t="shared" si="13"/>
        <v>0.09930555555555559</v>
      </c>
      <c r="N11" s="47">
        <f t="shared" si="4"/>
        <v>0.6960416666666667</v>
      </c>
      <c r="O11" s="35"/>
      <c r="Q11" s="36">
        <f t="shared" si="5"/>
        <v>0.6479166666666667</v>
      </c>
      <c r="R11" s="20" t="str">
        <f t="shared" si="0"/>
        <v>高通山</v>
      </c>
      <c r="S11" s="37">
        <f t="shared" si="6"/>
      </c>
      <c r="T11" s="20">
        <f t="shared" si="1"/>
      </c>
      <c r="V11" s="38"/>
      <c r="W11" s="39"/>
      <c r="X11" s="40">
        <f t="shared" si="7"/>
      </c>
    </row>
    <row r="12" spans="1:24" ht="26.25" customHeight="1">
      <c r="A12" s="23" t="s">
        <v>61</v>
      </c>
      <c r="B12" s="24"/>
      <c r="C12" s="42">
        <v>0.035416666666666666</v>
      </c>
      <c r="D12" s="43"/>
      <c r="E12" s="42"/>
      <c r="F12" s="42">
        <f t="shared" si="8"/>
        <v>0.5166666666666667</v>
      </c>
      <c r="G12" s="48">
        <f t="shared" si="9"/>
        <v>0.03541666666666665</v>
      </c>
      <c r="H12" s="45">
        <f t="shared" si="2"/>
        <v>0.6833333333333333</v>
      </c>
      <c r="I12" s="46">
        <f t="shared" si="10"/>
        <v>0.465</v>
      </c>
      <c r="J12" s="49">
        <f t="shared" si="11"/>
        <v>0.03187499999999999</v>
      </c>
      <c r="K12" s="45">
        <f t="shared" si="3"/>
        <v>0.6316666666666667</v>
      </c>
      <c r="L12" s="46">
        <f t="shared" si="12"/>
        <v>0.5683333333333334</v>
      </c>
      <c r="M12" s="50">
        <f t="shared" si="13"/>
        <v>0.03895833333333332</v>
      </c>
      <c r="N12" s="47">
        <f t="shared" si="4"/>
        <v>0.735</v>
      </c>
      <c r="O12" s="35"/>
      <c r="Q12" s="36">
        <f t="shared" si="5"/>
        <v>0.6833333333333333</v>
      </c>
      <c r="R12" s="20" t="str">
        <f t="shared" si="0"/>
        <v>雲見温泉
かごや</v>
      </c>
      <c r="S12" s="37">
        <f t="shared" si="6"/>
      </c>
      <c r="T12" s="20">
        <f t="shared" si="1"/>
      </c>
      <c r="V12" s="38"/>
      <c r="W12" s="39"/>
      <c r="X12" s="40">
        <f t="shared" si="7"/>
      </c>
    </row>
    <row r="13" spans="1:24" ht="26.25" customHeight="1">
      <c r="A13" s="52"/>
      <c r="B13" s="24"/>
      <c r="C13" s="42"/>
      <c r="D13" s="43"/>
      <c r="E13" s="42"/>
      <c r="F13" s="42">
        <f>IF($C13="","",IF($D13="",$C13*F$1+#REF!+#REF!,$C13*(F$1+$D13)+#REF!+#REF!))</f>
      </c>
      <c r="G13" s="48">
        <f>IF(F13="","",F13-#REF!-#REF!)</f>
      </c>
      <c r="H13" s="45">
        <f t="shared" si="2"/>
      </c>
      <c r="I13" s="46">
        <f>IF($C13="","",IF($D13="",$C13*I$1+#REF!+#REF!,$C13*(I$1+$D13)+#REF!+#REF!))</f>
      </c>
      <c r="J13" s="49">
        <f>IF(I13="","",I13-#REF!-#REF!)</f>
      </c>
      <c r="K13" s="45">
        <f t="shared" si="3"/>
      </c>
      <c r="L13" s="46">
        <f>IF($C13="","",IF($D13="",$C13*L$1+#REF!+#REF!,$C13*(L$1+$D13)+#REF!+#REF!))</f>
      </c>
      <c r="M13" s="50">
        <f>IF(L13="","",L13-#REF!-#REF!)</f>
      </c>
      <c r="N13" s="47">
        <f t="shared" si="4"/>
      </c>
      <c r="O13" s="35"/>
      <c r="Q13" s="36">
        <f t="shared" si="5"/>
      </c>
      <c r="R13" s="20">
        <f t="shared" si="0"/>
      </c>
      <c r="S13" s="37">
        <f>IF(E13="","",H13+E13)</f>
      </c>
      <c r="T13" s="20">
        <f t="shared" si="1"/>
      </c>
      <c r="X13" s="40">
        <f>IF(ISBLANK(V13),"",IF(V13&lt;#REF!,V13+1-#REF!,V13-#REF!))</f>
      </c>
    </row>
    <row r="14" spans="1:24" s="65" customFormat="1" ht="26.25" customHeight="1">
      <c r="A14" s="53" t="s">
        <v>39</v>
      </c>
      <c r="B14" s="54"/>
      <c r="C14" s="55">
        <f>SUM(C3:C13)</f>
        <v>0.5166666666666667</v>
      </c>
      <c r="D14" s="56" t="s">
        <v>15</v>
      </c>
      <c r="E14" s="55">
        <f>SUM(E3:E13)</f>
        <v>0</v>
      </c>
      <c r="F14" s="57">
        <f>INDEX(F3:F13,COUNTA($C3:$C13),1)/$C14</f>
        <v>1</v>
      </c>
      <c r="G14" s="58"/>
      <c r="H14" s="59" t="s">
        <v>40</v>
      </c>
      <c r="I14" s="60">
        <f>INDEX(I3:I13,COUNTA($C3:$C13),1)/$C14</f>
        <v>0.8999999999999999</v>
      </c>
      <c r="J14" s="61"/>
      <c r="K14" s="59" t="s">
        <v>40</v>
      </c>
      <c r="L14" s="60">
        <f>INDEX(L3:L13,COUNTA($C3:$C13),1)/$C14</f>
        <v>1.0999999999999999</v>
      </c>
      <c r="M14" s="62"/>
      <c r="N14" s="63" t="s">
        <v>40</v>
      </c>
      <c r="O14" s="64"/>
      <c r="Q14" s="66" t="s">
        <v>41</v>
      </c>
      <c r="R14" s="67">
        <f>C14</f>
        <v>0.5166666666666667</v>
      </c>
      <c r="S14" s="68"/>
      <c r="X14" s="67"/>
    </row>
    <row r="15" spans="1:24" s="73" customFormat="1" ht="16.5" customHeight="1">
      <c r="A15" s="69"/>
      <c r="B15" s="70"/>
      <c r="C15" s="69"/>
      <c r="D15" s="7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2"/>
      <c r="Q15" s="74" t="s">
        <v>42</v>
      </c>
      <c r="R15" s="75">
        <f>INDEX(F3:F13,COUNTA($C3:$C13),1)</f>
        <v>0.5166666666666667</v>
      </c>
      <c r="S15" s="76"/>
      <c r="X15" s="75"/>
    </row>
    <row r="16" spans="1:24" s="78" customFormat="1" ht="26.25" customHeight="1">
      <c r="A16" s="77"/>
      <c r="B16" s="70"/>
      <c r="C16" s="69"/>
      <c r="D16" s="71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/>
      <c r="Q16" s="79" t="s">
        <v>44</v>
      </c>
      <c r="R16" s="80">
        <f>F14</f>
        <v>1</v>
      </c>
      <c r="S16" s="81"/>
      <c r="X16" s="82"/>
    </row>
    <row r="17" spans="1:24" s="78" customFormat="1" ht="26.25" customHeight="1">
      <c r="A17" s="77"/>
      <c r="B17" s="70"/>
      <c r="C17" s="69"/>
      <c r="D17" s="7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2"/>
      <c r="Q17" s="83"/>
      <c r="S17" s="81"/>
      <c r="X17" s="82"/>
    </row>
    <row r="18" spans="1:24" s="78" customFormat="1" ht="26.25" customHeight="1">
      <c r="A18" s="69"/>
      <c r="B18" s="70"/>
      <c r="C18" s="69"/>
      <c r="D18" s="71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2"/>
      <c r="Q18" s="83"/>
      <c r="S18" s="81"/>
      <c r="X18" s="82"/>
    </row>
    <row r="19" spans="1:24" s="78" customFormat="1" ht="26.25" customHeight="1">
      <c r="A19" s="69"/>
      <c r="B19" s="70"/>
      <c r="C19" s="69"/>
      <c r="D19" s="71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2"/>
      <c r="Q19" s="83"/>
      <c r="S19" s="81"/>
      <c r="X19" s="82"/>
    </row>
    <row r="20" spans="1:24" s="88" customFormat="1" ht="26.25" customHeight="1">
      <c r="A20" s="84"/>
      <c r="B20" s="85"/>
      <c r="C20" s="84"/>
      <c r="D20" s="8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7"/>
      <c r="Q20" s="89"/>
      <c r="S20" s="90"/>
      <c r="X20" s="91"/>
    </row>
    <row r="23" spans="14:16" ht="26.25" customHeight="1">
      <c r="N23" s="98" t="s">
        <v>11</v>
      </c>
      <c r="O23" s="99">
        <v>42603</v>
      </c>
      <c r="P23" s="100" t="s">
        <v>45</v>
      </c>
    </row>
  </sheetData>
  <sheetProtection selectLockedCells="1" selectUnlockedCells="1"/>
  <mergeCells count="3">
    <mergeCell ref="F1:H1"/>
    <mergeCell ref="I1:K1"/>
    <mergeCell ref="L1:N1"/>
  </mergeCells>
  <conditionalFormatting sqref="A2:O13">
    <cfRule type="expression" priority="1" dxfId="0" stopIfTrue="1">
      <formula>MOD(ROW(),2)=1</formula>
    </cfRule>
  </conditionalFormatting>
  <printOptions/>
  <pageMargins left="0.12" right="0.13" top="0.24" bottom="0.23" header="0.23" footer="0.21"/>
  <pageSetup fitToHeight="1" fitToWidth="1" horizontalDpi="300" verticalDpi="300" orientation="portrait" paperSize="9" scale="9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X28"/>
  <sheetViews>
    <sheetView showGridLines="0" tabSelected="1" workbookViewId="0" topLeftCell="A1">
      <selection activeCell="A21" sqref="A21"/>
    </sheetView>
  </sheetViews>
  <sheetFormatPr defaultColWidth="8.796875" defaultRowHeight="26.25" customHeight="1" outlineLevelCol="2"/>
  <cols>
    <col min="1" max="1" width="12.69921875" style="92" customWidth="1"/>
    <col min="2" max="2" width="7" style="93" hidden="1" customWidth="1" outlineLevel="1"/>
    <col min="3" max="3" width="7.19921875" style="40" bestFit="1" customWidth="1" collapsed="1"/>
    <col min="4" max="4" width="5.5" style="94" hidden="1" customWidth="1" outlineLevel="2"/>
    <col min="5" max="5" width="5.59765625" style="95" customWidth="1" outlineLevel="1" collapsed="1"/>
    <col min="6" max="6" width="6.59765625" style="96" bestFit="1" customWidth="1"/>
    <col min="7" max="7" width="6.59765625" style="40" customWidth="1" outlineLevel="1"/>
    <col min="8" max="8" width="8.3984375" style="97" customWidth="1"/>
    <col min="9" max="9" width="6.3984375" style="40" bestFit="1" customWidth="1"/>
    <col min="10" max="10" width="6.3984375" style="40" customWidth="1" outlineLevel="1"/>
    <col min="11" max="11" width="7.59765625" style="97" bestFit="1" customWidth="1"/>
    <col min="12" max="12" width="6.3984375" style="40" bestFit="1" customWidth="1"/>
    <col min="13" max="13" width="6.3984375" style="40" customWidth="1" outlineLevel="1"/>
    <col min="14" max="14" width="7.5" style="37" customWidth="1"/>
    <col min="15" max="15" width="18.59765625" style="101" customWidth="1"/>
    <col min="16" max="16" width="8" style="20" customWidth="1"/>
    <col min="17" max="17" width="8.09765625" style="36" bestFit="1" customWidth="1"/>
    <col min="18" max="18" width="14.5" style="20" bestFit="1" customWidth="1"/>
    <col min="19" max="19" width="8" style="37" customWidth="1"/>
    <col min="20" max="22" width="8" style="20" customWidth="1"/>
    <col min="23" max="23" width="11.09765625" style="20" customWidth="1"/>
    <col min="24" max="24" width="8.19921875" style="40" customWidth="1"/>
    <col min="25" max="16384" width="8" style="20" customWidth="1"/>
  </cols>
  <sheetData>
    <row r="1" spans="1:24" s="19" customFormat="1" ht="26.25" customHeight="1">
      <c r="A1" s="8" t="s">
        <v>8</v>
      </c>
      <c r="B1" s="9" t="s">
        <v>12</v>
      </c>
      <c r="C1" s="10" t="s">
        <v>63</v>
      </c>
      <c r="D1" s="11" t="s">
        <v>14</v>
      </c>
      <c r="E1" s="11" t="s">
        <v>15</v>
      </c>
      <c r="F1" s="12">
        <v>1</v>
      </c>
      <c r="G1" s="13"/>
      <c r="H1" s="14"/>
      <c r="I1" s="15">
        <v>0.9</v>
      </c>
      <c r="J1" s="16"/>
      <c r="K1" s="14"/>
      <c r="L1" s="15">
        <v>1.1</v>
      </c>
      <c r="M1" s="17"/>
      <c r="N1" s="12"/>
      <c r="O1" s="18" t="s">
        <v>64</v>
      </c>
      <c r="T1" s="20"/>
      <c r="V1" s="21" t="s">
        <v>17</v>
      </c>
      <c r="W1" s="21" t="s">
        <v>18</v>
      </c>
      <c r="X1" s="22" t="s">
        <v>19</v>
      </c>
    </row>
    <row r="2" spans="1:23" ht="26.25" customHeight="1">
      <c r="A2" s="23" t="s">
        <v>65</v>
      </c>
      <c r="B2" s="24"/>
      <c r="C2" s="25">
        <v>0.1875</v>
      </c>
      <c r="D2" s="26"/>
      <c r="E2" s="27"/>
      <c r="F2" s="28" t="s">
        <v>66</v>
      </c>
      <c r="G2" s="29" t="s">
        <v>67</v>
      </c>
      <c r="H2" s="30" t="s">
        <v>23</v>
      </c>
      <c r="I2" s="31" t="s">
        <v>66</v>
      </c>
      <c r="J2" s="32" t="s">
        <v>67</v>
      </c>
      <c r="K2" s="30" t="s">
        <v>23</v>
      </c>
      <c r="L2" s="31" t="s">
        <v>66</v>
      </c>
      <c r="M2" s="33" t="s">
        <v>67</v>
      </c>
      <c r="N2" s="34" t="s">
        <v>23</v>
      </c>
      <c r="O2" s="35"/>
      <c r="Q2" s="36">
        <f>C2</f>
        <v>0.1875</v>
      </c>
      <c r="R2" s="20" t="str">
        <f aca="true" t="shared" si="0" ref="R2:R18">IF(A2="","",A2)</f>
        <v>雲見温泉
かごや</v>
      </c>
      <c r="T2" s="20">
        <f aca="true" t="shared" si="1" ref="T2:T18">IF(O2="","",IF(E2="",O2,"、"&amp;O2))</f>
      </c>
      <c r="V2" s="38"/>
      <c r="W2" s="39"/>
    </row>
    <row r="3" spans="1:24" ht="26.25" customHeight="1">
      <c r="A3" s="41" t="s">
        <v>68</v>
      </c>
      <c r="B3" s="24"/>
      <c r="C3" s="42">
        <v>0.03125</v>
      </c>
      <c r="D3" s="43"/>
      <c r="E3" s="42"/>
      <c r="F3" s="42">
        <f>IF($C3="","",IF($D3="",$C3*F$1,$C3*(F$1+$D3)))</f>
        <v>0.03125</v>
      </c>
      <c r="G3" s="44"/>
      <c r="H3" s="45">
        <f aca="true" t="shared" si="2" ref="H3:H18">IF($C3="","",$C$2+F3)</f>
        <v>0.21875</v>
      </c>
      <c r="I3" s="46">
        <f>IF($C3="","",IF($D3="",$C3*I$1,$C3*(I$1+$D3)))</f>
        <v>0.028125</v>
      </c>
      <c r="J3" s="44"/>
      <c r="K3" s="45">
        <f aca="true" t="shared" si="3" ref="K3:K18">IF($C3="","",$C$2+I3)</f>
        <v>0.215625</v>
      </c>
      <c r="L3" s="46">
        <f>IF($C3="","",IF($D3="",$C3*L$1,$C3*(L$1+$D3)))</f>
        <v>0.034375</v>
      </c>
      <c r="M3" s="44"/>
      <c r="N3" s="47">
        <f aca="true" t="shared" si="4" ref="N3:N18">IF($C3="","",$C$2+L3)</f>
        <v>0.221875</v>
      </c>
      <c r="O3" s="35"/>
      <c r="Q3" s="36">
        <f aca="true" t="shared" si="5" ref="Q3:Q18">H3</f>
        <v>0.21875</v>
      </c>
      <c r="R3" s="20" t="str">
        <f t="shared" si="0"/>
        <v>ファミマ伊豆松崎店</v>
      </c>
      <c r="S3" s="37">
        <f aca="true" t="shared" si="6" ref="S3:S17">IF(E3="","","休憩"&amp;TEXT(HOUR(E3)*60+MINUTE(E3),"0")&amp;"分")</f>
      </c>
      <c r="T3" s="20">
        <f t="shared" si="1"/>
      </c>
      <c r="V3" s="38"/>
      <c r="W3" s="39"/>
      <c r="X3" s="40">
        <f aca="true" t="shared" si="7" ref="X3:X17">IF(ISBLANK(V3),"",IF(V3&lt;V2,V3+1-V2,V3-V2))</f>
      </c>
    </row>
    <row r="4" spans="1:24" ht="26.25" customHeight="1">
      <c r="A4" s="41" t="s">
        <v>69</v>
      </c>
      <c r="B4" s="24"/>
      <c r="C4" s="42">
        <v>0.057638888888888885</v>
      </c>
      <c r="D4" s="43"/>
      <c r="E4" s="42"/>
      <c r="F4" s="42">
        <f aca="true" t="shared" si="8" ref="F4:F17">IF($C4="","",IF($D4="",$C4*F$1+F3+$E3,$C4*(F$1+$D4)+F3+$E3))</f>
        <v>0.08888888888888888</v>
      </c>
      <c r="G4" s="48">
        <f aca="true" t="shared" si="9" ref="G4:G17">IF(F4="","",F4-F3-$E3)</f>
        <v>0.05763888888888888</v>
      </c>
      <c r="H4" s="45">
        <f t="shared" si="2"/>
        <v>0.2763888888888889</v>
      </c>
      <c r="I4" s="46">
        <f aca="true" t="shared" si="10" ref="I4:I17">IF($C4="","",IF($D4="",$C4*I$1+I3+$E3,$C4*(I$1+$D4)+I3+$E3))</f>
        <v>0.08</v>
      </c>
      <c r="J4" s="48">
        <f aca="true" t="shared" si="11" ref="J4:J17">IF(I4="","",I4-I3-$E3)</f>
        <v>0.051875000000000004</v>
      </c>
      <c r="K4" s="45">
        <f t="shared" si="3"/>
        <v>0.2675</v>
      </c>
      <c r="L4" s="46">
        <f aca="true" t="shared" si="12" ref="L4:L17">IF($C4="","",IF($D4="",$C4*L$1+L3+$E3,$C4*(L$1+$D4)+L3+$E3))</f>
        <v>0.09777777777777778</v>
      </c>
      <c r="M4" s="48">
        <f aca="true" t="shared" si="13" ref="M4:M17">IF(L4="","",L4-L3-$E3)</f>
        <v>0.06340277777777778</v>
      </c>
      <c r="N4" s="47">
        <f t="shared" si="4"/>
        <v>0.2852777777777778</v>
      </c>
      <c r="O4" s="35"/>
      <c r="Q4" s="36">
        <f t="shared" si="5"/>
        <v>0.2763888888888889</v>
      </c>
      <c r="R4" s="20" t="str">
        <f t="shared" si="0"/>
        <v>田子の浦</v>
      </c>
      <c r="S4" s="37">
        <f t="shared" si="6"/>
      </c>
      <c r="T4" s="20">
        <f t="shared" si="1"/>
      </c>
      <c r="V4" s="38"/>
      <c r="W4" s="39"/>
      <c r="X4" s="40">
        <f t="shared" si="7"/>
      </c>
    </row>
    <row r="5" spans="1:24" ht="26.25" customHeight="1">
      <c r="A5" s="41" t="s">
        <v>70</v>
      </c>
      <c r="B5" s="24"/>
      <c r="C5" s="42">
        <v>0.07430555555555556</v>
      </c>
      <c r="D5" s="43"/>
      <c r="E5" s="42"/>
      <c r="F5" s="42">
        <f t="shared" si="8"/>
        <v>0.16319444444444442</v>
      </c>
      <c r="G5" s="48">
        <f t="shared" si="9"/>
        <v>0.07430555555555554</v>
      </c>
      <c r="H5" s="45">
        <f t="shared" si="2"/>
        <v>0.3506944444444444</v>
      </c>
      <c r="I5" s="46">
        <f t="shared" si="10"/>
        <v>0.146875</v>
      </c>
      <c r="J5" s="49">
        <f t="shared" si="11"/>
        <v>0.066875</v>
      </c>
      <c r="K5" s="45">
        <f t="shared" si="3"/>
        <v>0.334375</v>
      </c>
      <c r="L5" s="46">
        <f t="shared" si="12"/>
        <v>0.17951388888888892</v>
      </c>
      <c r="M5" s="50">
        <f t="shared" si="13"/>
        <v>0.08173611111111113</v>
      </c>
      <c r="N5" s="47">
        <f t="shared" si="4"/>
        <v>0.3670138888888889</v>
      </c>
      <c r="O5" s="35" t="s">
        <v>71</v>
      </c>
      <c r="Q5" s="36">
        <f t="shared" si="5"/>
        <v>0.3506944444444444</v>
      </c>
      <c r="R5" s="20" t="str">
        <f t="shared" si="0"/>
        <v>横須賀屋商店</v>
      </c>
      <c r="S5" s="37">
        <f t="shared" si="6"/>
      </c>
      <c r="T5" s="20" t="str">
        <f t="shared" si="1"/>
        <v>8時オープン</v>
      </c>
      <c r="V5" s="38"/>
      <c r="W5" s="39"/>
      <c r="X5" s="40">
        <f t="shared" si="7"/>
      </c>
    </row>
    <row r="6" spans="1:24" ht="26.25" customHeight="1">
      <c r="A6" s="41" t="s">
        <v>72</v>
      </c>
      <c r="B6" s="24"/>
      <c r="C6" s="42">
        <v>0.00625</v>
      </c>
      <c r="D6" s="43"/>
      <c r="E6" s="42"/>
      <c r="F6" s="42">
        <f t="shared" si="8"/>
        <v>0.16944444444444443</v>
      </c>
      <c r="G6" s="48">
        <f t="shared" si="9"/>
        <v>0.0062500000000000056</v>
      </c>
      <c r="H6" s="45">
        <f t="shared" si="2"/>
        <v>0.3569444444444444</v>
      </c>
      <c r="I6" s="46">
        <f t="shared" si="10"/>
        <v>0.1525</v>
      </c>
      <c r="J6" s="49">
        <f t="shared" si="11"/>
        <v>0.005624999999999991</v>
      </c>
      <c r="K6" s="45">
        <f t="shared" si="3"/>
        <v>0.33999999999999997</v>
      </c>
      <c r="L6" s="46">
        <f t="shared" si="12"/>
        <v>0.1863888888888889</v>
      </c>
      <c r="M6" s="50">
        <f t="shared" si="13"/>
        <v>0.006874999999999992</v>
      </c>
      <c r="N6" s="47">
        <f t="shared" si="4"/>
        <v>0.37388888888888894</v>
      </c>
      <c r="O6" s="35" t="s">
        <v>73</v>
      </c>
      <c r="Q6" s="36">
        <f t="shared" si="5"/>
        <v>0.3569444444444444</v>
      </c>
      <c r="R6" s="20" t="str">
        <f t="shared" si="0"/>
        <v>7-11西伊豆賀茂店</v>
      </c>
      <c r="S6" s="37">
        <f t="shared" si="6"/>
      </c>
      <c r="T6" s="20" t="str">
        <f t="shared" si="1"/>
        <v>ルートから一旦外れる</v>
      </c>
      <c r="V6" s="38"/>
      <c r="W6" s="39"/>
      <c r="X6" s="40">
        <f t="shared" si="7"/>
      </c>
    </row>
    <row r="7" spans="1:24" ht="26.25" customHeight="1">
      <c r="A7" s="41" t="s">
        <v>62</v>
      </c>
      <c r="B7" s="24"/>
      <c r="C7" s="42">
        <v>0.034722222222222224</v>
      </c>
      <c r="D7" s="43"/>
      <c r="E7" s="42"/>
      <c r="F7" s="42">
        <f t="shared" si="8"/>
        <v>0.20416666666666666</v>
      </c>
      <c r="G7" s="48">
        <f t="shared" si="9"/>
        <v>0.03472222222222224</v>
      </c>
      <c r="H7" s="45">
        <f t="shared" si="2"/>
        <v>0.39166666666666666</v>
      </c>
      <c r="I7" s="46">
        <f t="shared" si="10"/>
        <v>0.18375</v>
      </c>
      <c r="J7" s="49">
        <f t="shared" si="11"/>
        <v>0.03125</v>
      </c>
      <c r="K7" s="45">
        <f t="shared" si="3"/>
        <v>0.37124999999999997</v>
      </c>
      <c r="L7" s="46">
        <f t="shared" si="12"/>
        <v>0.22458333333333336</v>
      </c>
      <c r="M7" s="50">
        <f t="shared" si="13"/>
        <v>0.03819444444444445</v>
      </c>
      <c r="N7" s="47">
        <f t="shared" si="4"/>
        <v>0.41208333333333336</v>
      </c>
      <c r="O7" s="35"/>
      <c r="Q7" s="36">
        <f t="shared" si="5"/>
        <v>0.39166666666666666</v>
      </c>
      <c r="R7" s="20" t="str">
        <f t="shared" si="0"/>
        <v>大早山</v>
      </c>
      <c r="S7" s="37">
        <f t="shared" si="6"/>
      </c>
      <c r="T7" s="20">
        <f t="shared" si="1"/>
      </c>
      <c r="V7" s="38"/>
      <c r="W7" s="39"/>
      <c r="X7" s="40">
        <f t="shared" si="7"/>
      </c>
    </row>
    <row r="8" spans="1:24" ht="26.25" customHeight="1">
      <c r="A8" s="41" t="s">
        <v>74</v>
      </c>
      <c r="B8" s="24"/>
      <c r="C8" s="42">
        <v>0.029861111111111113</v>
      </c>
      <c r="D8" s="43"/>
      <c r="E8" s="42"/>
      <c r="F8" s="42">
        <f t="shared" si="8"/>
        <v>0.23402777777777778</v>
      </c>
      <c r="G8" s="48">
        <f t="shared" si="9"/>
        <v>0.029861111111111116</v>
      </c>
      <c r="H8" s="45">
        <f t="shared" si="2"/>
        <v>0.4215277777777778</v>
      </c>
      <c r="I8" s="46">
        <f t="shared" si="10"/>
        <v>0.210625</v>
      </c>
      <c r="J8" s="49">
        <f t="shared" si="11"/>
        <v>0.02687500000000001</v>
      </c>
      <c r="K8" s="45">
        <f t="shared" si="3"/>
        <v>0.398125</v>
      </c>
      <c r="L8" s="46">
        <f t="shared" si="12"/>
        <v>0.2574305555555556</v>
      </c>
      <c r="M8" s="50">
        <f t="shared" si="13"/>
        <v>0.03284722222222225</v>
      </c>
      <c r="N8" s="47">
        <f t="shared" si="4"/>
        <v>0.4449305555555556</v>
      </c>
      <c r="O8" s="51"/>
      <c r="Q8" s="36">
        <f t="shared" si="5"/>
        <v>0.4215277777777778</v>
      </c>
      <c r="R8" s="20" t="str">
        <f t="shared" si="0"/>
        <v>食事処澤</v>
      </c>
      <c r="S8" s="37">
        <f t="shared" si="6"/>
      </c>
      <c r="T8" s="20">
        <f t="shared" si="1"/>
      </c>
      <c r="V8" s="38"/>
      <c r="W8" s="39"/>
      <c r="X8" s="40">
        <f t="shared" si="7"/>
      </c>
    </row>
    <row r="9" spans="1:24" ht="26.25" customHeight="1">
      <c r="A9" s="41" t="s">
        <v>75</v>
      </c>
      <c r="B9" s="24"/>
      <c r="C9" s="42">
        <v>0.001388888888888889</v>
      </c>
      <c r="D9" s="43"/>
      <c r="E9" s="42"/>
      <c r="F9" s="42">
        <f t="shared" si="8"/>
        <v>0.23541666666666666</v>
      </c>
      <c r="G9" s="48">
        <f t="shared" si="9"/>
        <v>0.001388888888888884</v>
      </c>
      <c r="H9" s="45">
        <f t="shared" si="2"/>
        <v>0.42291666666666666</v>
      </c>
      <c r="I9" s="46">
        <f t="shared" si="10"/>
        <v>0.211875</v>
      </c>
      <c r="J9" s="49">
        <f t="shared" si="11"/>
        <v>0.0012500000000000011</v>
      </c>
      <c r="K9" s="45">
        <f t="shared" si="3"/>
        <v>0.39937500000000004</v>
      </c>
      <c r="L9" s="46">
        <f t="shared" si="12"/>
        <v>0.2589583333333334</v>
      </c>
      <c r="M9" s="50">
        <f t="shared" si="13"/>
        <v>0.0015277777777777946</v>
      </c>
      <c r="N9" s="47">
        <f t="shared" si="4"/>
        <v>0.4464583333333334</v>
      </c>
      <c r="O9" s="35" t="s">
        <v>73</v>
      </c>
      <c r="Q9" s="36">
        <f t="shared" si="5"/>
        <v>0.42291666666666666</v>
      </c>
      <c r="R9" s="20" t="str">
        <f t="shared" si="0"/>
        <v>Ｙショップ 盛田屋八木沢店</v>
      </c>
      <c r="S9" s="37">
        <f t="shared" si="6"/>
      </c>
      <c r="T9" s="20" t="str">
        <f t="shared" si="1"/>
        <v>ルートから一旦外れる</v>
      </c>
      <c r="V9" s="38"/>
      <c r="W9" s="39"/>
      <c r="X9" s="40">
        <f t="shared" si="7"/>
      </c>
    </row>
    <row r="10" spans="1:24" ht="26.25" customHeight="1">
      <c r="A10" s="41" t="s">
        <v>76</v>
      </c>
      <c r="B10" s="24"/>
      <c r="C10" s="42">
        <v>0.004861111111111111</v>
      </c>
      <c r="D10" s="43"/>
      <c r="E10" s="42"/>
      <c r="F10" s="42">
        <f t="shared" si="8"/>
        <v>0.24027777777777778</v>
      </c>
      <c r="G10" s="48">
        <f t="shared" si="9"/>
        <v>0.004861111111111122</v>
      </c>
      <c r="H10" s="45">
        <f t="shared" si="2"/>
        <v>0.4277777777777778</v>
      </c>
      <c r="I10" s="46">
        <f t="shared" si="10"/>
        <v>0.21625</v>
      </c>
      <c r="J10" s="49">
        <f t="shared" si="11"/>
        <v>0.00437499999999999</v>
      </c>
      <c r="K10" s="45">
        <f t="shared" si="3"/>
        <v>0.40375</v>
      </c>
      <c r="L10" s="46">
        <f t="shared" si="12"/>
        <v>0.2643055555555556</v>
      </c>
      <c r="M10" s="50">
        <f t="shared" si="13"/>
        <v>0.005347222222222225</v>
      </c>
      <c r="N10" s="47">
        <f t="shared" si="4"/>
        <v>0.4518055555555556</v>
      </c>
      <c r="O10" s="35"/>
      <c r="Q10" s="36">
        <f t="shared" si="5"/>
        <v>0.4277777777777778</v>
      </c>
      <c r="R10" s="20" t="str">
        <f t="shared" si="0"/>
        <v>7-11伊豆市土肥店</v>
      </c>
      <c r="S10" s="37">
        <f t="shared" si="6"/>
      </c>
      <c r="T10" s="20">
        <f t="shared" si="1"/>
      </c>
      <c r="V10" s="38"/>
      <c r="W10" s="39"/>
      <c r="X10" s="40">
        <f t="shared" si="7"/>
      </c>
    </row>
    <row r="11" spans="1:24" ht="26.25" customHeight="1">
      <c r="A11" s="41" t="s">
        <v>77</v>
      </c>
      <c r="B11" s="24"/>
      <c r="C11" s="42">
        <v>0.04375</v>
      </c>
      <c r="D11" s="43"/>
      <c r="E11" s="42"/>
      <c r="F11" s="42">
        <f t="shared" si="8"/>
        <v>0.28402777777777777</v>
      </c>
      <c r="G11" s="48">
        <f t="shared" si="9"/>
        <v>0.04374999999999998</v>
      </c>
      <c r="H11" s="45">
        <f t="shared" si="2"/>
        <v>0.47152777777777777</v>
      </c>
      <c r="I11" s="46">
        <f t="shared" si="10"/>
        <v>0.255625</v>
      </c>
      <c r="J11" s="49">
        <f t="shared" si="11"/>
        <v>0.03937499999999999</v>
      </c>
      <c r="K11" s="45">
        <f t="shared" si="3"/>
        <v>0.443125</v>
      </c>
      <c r="L11" s="46">
        <f t="shared" si="12"/>
        <v>0.31243055555555566</v>
      </c>
      <c r="M11" s="50">
        <f t="shared" si="13"/>
        <v>0.04812500000000003</v>
      </c>
      <c r="N11" s="47">
        <f t="shared" si="4"/>
        <v>0.49993055555555566</v>
      </c>
      <c r="O11" s="35" t="s">
        <v>78</v>
      </c>
      <c r="Q11" s="36">
        <f t="shared" si="5"/>
        <v>0.47152777777777777</v>
      </c>
      <c r="R11" s="20" t="str">
        <f t="shared" si="0"/>
        <v>さかなや魚清</v>
      </c>
      <c r="S11" s="37">
        <f t="shared" si="6"/>
      </c>
      <c r="T11" s="20" t="str">
        <f t="shared" si="1"/>
        <v>10時オープン</v>
      </c>
      <c r="V11" s="38"/>
      <c r="W11" s="39"/>
      <c r="X11" s="40">
        <f t="shared" si="7"/>
      </c>
    </row>
    <row r="12" spans="1:24" ht="26.25" customHeight="1">
      <c r="A12" s="23" t="s">
        <v>79</v>
      </c>
      <c r="B12" s="24"/>
      <c r="C12" s="42">
        <v>0.024305555555555556</v>
      </c>
      <c r="D12" s="43"/>
      <c r="E12" s="42"/>
      <c r="F12" s="42">
        <f t="shared" si="8"/>
        <v>0.30833333333333335</v>
      </c>
      <c r="G12" s="48">
        <f t="shared" si="9"/>
        <v>0.02430555555555558</v>
      </c>
      <c r="H12" s="45">
        <f t="shared" si="2"/>
        <v>0.49583333333333335</v>
      </c>
      <c r="I12" s="46">
        <f t="shared" si="10"/>
        <v>0.27749999999999997</v>
      </c>
      <c r="J12" s="49">
        <f t="shared" si="11"/>
        <v>0.021874999999999978</v>
      </c>
      <c r="K12" s="45">
        <f t="shared" si="3"/>
        <v>0.46499999999999997</v>
      </c>
      <c r="L12" s="46">
        <f t="shared" si="12"/>
        <v>0.3391666666666668</v>
      </c>
      <c r="M12" s="50">
        <f t="shared" si="13"/>
        <v>0.026736111111111127</v>
      </c>
      <c r="N12" s="47">
        <f t="shared" si="4"/>
        <v>0.5266666666666668</v>
      </c>
      <c r="O12" s="35"/>
      <c r="Q12" s="36">
        <f t="shared" si="5"/>
        <v>0.49583333333333335</v>
      </c>
      <c r="R12" s="20" t="str">
        <f t="shared" si="0"/>
        <v>明神池</v>
      </c>
      <c r="S12" s="37">
        <f t="shared" si="6"/>
      </c>
      <c r="T12" s="20">
        <f t="shared" si="1"/>
      </c>
      <c r="V12" s="38"/>
      <c r="W12" s="39"/>
      <c r="X12" s="40">
        <f t="shared" si="7"/>
      </c>
    </row>
    <row r="13" spans="1:24" ht="26.25" customHeight="1">
      <c r="A13" s="41" t="s">
        <v>80</v>
      </c>
      <c r="B13" s="24"/>
      <c r="C13" s="42">
        <v>0.016666666666666666</v>
      </c>
      <c r="D13" s="43"/>
      <c r="E13" s="42"/>
      <c r="F13" s="42">
        <f t="shared" si="8"/>
        <v>0.325</v>
      </c>
      <c r="G13" s="48">
        <f t="shared" si="9"/>
        <v>0.016666666666666663</v>
      </c>
      <c r="H13" s="45">
        <f t="shared" si="2"/>
        <v>0.5125</v>
      </c>
      <c r="I13" s="46">
        <f t="shared" si="10"/>
        <v>0.2925</v>
      </c>
      <c r="J13" s="49">
        <f t="shared" si="11"/>
        <v>0.015000000000000013</v>
      </c>
      <c r="K13" s="45">
        <f t="shared" si="3"/>
        <v>0.48</v>
      </c>
      <c r="L13" s="46">
        <f t="shared" si="12"/>
        <v>0.3575000000000001</v>
      </c>
      <c r="M13" s="50">
        <f t="shared" si="13"/>
        <v>0.018333333333333313</v>
      </c>
      <c r="N13" s="47">
        <f t="shared" si="4"/>
        <v>0.5450000000000002</v>
      </c>
      <c r="O13" s="35"/>
      <c r="Q13" s="36">
        <f t="shared" si="5"/>
        <v>0.5125</v>
      </c>
      <c r="R13" s="20" t="str">
        <f t="shared" si="0"/>
        <v>大瀬崎</v>
      </c>
      <c r="S13" s="37">
        <f t="shared" si="6"/>
      </c>
      <c r="T13" s="20">
        <f t="shared" si="1"/>
      </c>
      <c r="V13" s="38"/>
      <c r="W13" s="39"/>
      <c r="X13" s="40">
        <f t="shared" si="7"/>
      </c>
    </row>
    <row r="14" spans="1:24" ht="26.25" customHeight="1">
      <c r="A14" s="41" t="s">
        <v>81</v>
      </c>
      <c r="B14" s="24"/>
      <c r="C14" s="42">
        <v>0.025694444444444447</v>
      </c>
      <c r="D14" s="43"/>
      <c r="E14" s="42"/>
      <c r="F14" s="42">
        <f t="shared" si="8"/>
        <v>0.3506944444444445</v>
      </c>
      <c r="G14" s="48">
        <f t="shared" si="9"/>
        <v>0.025694444444444464</v>
      </c>
      <c r="H14" s="45">
        <f t="shared" si="2"/>
        <v>0.5381944444444444</v>
      </c>
      <c r="I14" s="46">
        <f t="shared" si="10"/>
        <v>0.315625</v>
      </c>
      <c r="J14" s="49">
        <f t="shared" si="11"/>
        <v>0.023125000000000007</v>
      </c>
      <c r="K14" s="45">
        <f t="shared" si="3"/>
        <v>0.503125</v>
      </c>
      <c r="L14" s="46">
        <f t="shared" si="12"/>
        <v>0.385763888888889</v>
      </c>
      <c r="M14" s="50">
        <f t="shared" si="13"/>
        <v>0.02826388888888892</v>
      </c>
      <c r="N14" s="47">
        <f t="shared" si="4"/>
        <v>0.573263888888889</v>
      </c>
      <c r="O14" s="51"/>
      <c r="Q14" s="36">
        <f t="shared" si="5"/>
        <v>0.5381944444444444</v>
      </c>
      <c r="R14" s="20" t="str">
        <f t="shared" si="0"/>
        <v>JAなんすん西浦みかん支店</v>
      </c>
      <c r="S14" s="37">
        <f t="shared" si="6"/>
      </c>
      <c r="T14" s="20">
        <f t="shared" si="1"/>
      </c>
      <c r="V14" s="38"/>
      <c r="W14" s="39"/>
      <c r="X14" s="40">
        <f t="shared" si="7"/>
      </c>
    </row>
    <row r="15" spans="1:24" ht="26.25" customHeight="1">
      <c r="A15" s="41" t="s">
        <v>82</v>
      </c>
      <c r="B15" s="24"/>
      <c r="C15" s="42">
        <v>0.013194444444444444</v>
      </c>
      <c r="D15" s="43"/>
      <c r="E15" s="42"/>
      <c r="F15" s="42">
        <f t="shared" si="8"/>
        <v>0.36388888888888893</v>
      </c>
      <c r="G15" s="48">
        <f t="shared" si="9"/>
        <v>0.013194444444444453</v>
      </c>
      <c r="H15" s="45">
        <f t="shared" si="2"/>
        <v>0.5513888888888889</v>
      </c>
      <c r="I15" s="46">
        <f t="shared" si="10"/>
        <v>0.3275</v>
      </c>
      <c r="J15" s="49">
        <f t="shared" si="11"/>
        <v>0.011875000000000024</v>
      </c>
      <c r="K15" s="45">
        <f t="shared" si="3"/>
        <v>0.515</v>
      </c>
      <c r="L15" s="46">
        <f t="shared" si="12"/>
        <v>0.4002777777777779</v>
      </c>
      <c r="M15" s="50">
        <f t="shared" si="13"/>
        <v>0.014513888888888882</v>
      </c>
      <c r="N15" s="47">
        <f t="shared" si="4"/>
        <v>0.587777777777778</v>
      </c>
      <c r="O15" s="35"/>
      <c r="Q15" s="36">
        <f t="shared" si="5"/>
        <v>0.5513888888888889</v>
      </c>
      <c r="R15" s="20" t="str">
        <f t="shared" si="0"/>
        <v>ミニストップ 沼津内浦店</v>
      </c>
      <c r="S15" s="37">
        <f t="shared" si="6"/>
      </c>
      <c r="T15" s="20">
        <f t="shared" si="1"/>
      </c>
      <c r="V15" s="38"/>
      <c r="W15" s="39"/>
      <c r="X15" s="40">
        <f t="shared" si="7"/>
      </c>
    </row>
    <row r="16" spans="1:24" ht="26.25" customHeight="1">
      <c r="A16" s="41" t="s">
        <v>83</v>
      </c>
      <c r="B16" s="24"/>
      <c r="C16" s="42">
        <v>0.025694444444444447</v>
      </c>
      <c r="D16" s="43"/>
      <c r="E16" s="42"/>
      <c r="F16" s="42">
        <f t="shared" si="8"/>
        <v>0.3895833333333334</v>
      </c>
      <c r="G16" s="48">
        <f t="shared" si="9"/>
        <v>0.025694444444444464</v>
      </c>
      <c r="H16" s="45">
        <f t="shared" si="2"/>
        <v>0.5770833333333334</v>
      </c>
      <c r="I16" s="46">
        <f t="shared" si="10"/>
        <v>0.350625</v>
      </c>
      <c r="J16" s="49">
        <f t="shared" si="11"/>
        <v>0.023125000000000007</v>
      </c>
      <c r="K16" s="45">
        <f t="shared" si="3"/>
        <v>0.538125</v>
      </c>
      <c r="L16" s="46">
        <f t="shared" si="12"/>
        <v>0.4285416666666668</v>
      </c>
      <c r="M16" s="50">
        <f t="shared" si="13"/>
        <v>0.02826388888888892</v>
      </c>
      <c r="N16" s="47">
        <f t="shared" si="4"/>
        <v>0.6160416666666668</v>
      </c>
      <c r="O16" s="35"/>
      <c r="Q16" s="36">
        <f t="shared" si="5"/>
        <v>0.5770833333333334</v>
      </c>
      <c r="R16" s="20" t="str">
        <f t="shared" si="0"/>
        <v>牛臥山</v>
      </c>
      <c r="S16" s="37">
        <f t="shared" si="6"/>
      </c>
      <c r="T16" s="20">
        <f t="shared" si="1"/>
      </c>
      <c r="V16" s="38"/>
      <c r="W16" s="39"/>
      <c r="X16" s="40">
        <f t="shared" si="7"/>
      </c>
    </row>
    <row r="17" spans="1:24" ht="26.25" customHeight="1">
      <c r="A17" s="41" t="s">
        <v>20</v>
      </c>
      <c r="B17" s="24"/>
      <c r="C17" s="42">
        <v>0.011805555555555555</v>
      </c>
      <c r="D17" s="43"/>
      <c r="E17" s="42"/>
      <c r="F17" s="42">
        <f t="shared" si="8"/>
        <v>0.40138888888888896</v>
      </c>
      <c r="G17" s="48">
        <f t="shared" si="9"/>
        <v>0.011805555555555569</v>
      </c>
      <c r="H17" s="45">
        <f t="shared" si="2"/>
        <v>0.588888888888889</v>
      </c>
      <c r="I17" s="46">
        <f t="shared" si="10"/>
        <v>0.36125</v>
      </c>
      <c r="J17" s="49">
        <f t="shared" si="11"/>
        <v>0.010624999999999996</v>
      </c>
      <c r="K17" s="45">
        <f t="shared" si="3"/>
        <v>0.5487500000000001</v>
      </c>
      <c r="L17" s="46">
        <f t="shared" si="12"/>
        <v>0.4415277777777779</v>
      </c>
      <c r="M17" s="50">
        <f t="shared" si="13"/>
        <v>0.012986111111111087</v>
      </c>
      <c r="N17" s="47">
        <f t="shared" si="4"/>
        <v>0.629027777777778</v>
      </c>
      <c r="O17" s="35"/>
      <c r="Q17" s="36">
        <f t="shared" si="5"/>
        <v>0.588888888888889</v>
      </c>
      <c r="R17" s="20" t="str">
        <f t="shared" si="0"/>
        <v>沼津駅</v>
      </c>
      <c r="S17" s="37">
        <f t="shared" si="6"/>
      </c>
      <c r="T17" s="20">
        <f t="shared" si="1"/>
      </c>
      <c r="V17" s="38"/>
      <c r="W17" s="39"/>
      <c r="X17" s="40">
        <f t="shared" si="7"/>
      </c>
    </row>
    <row r="18" spans="1:24" ht="26.25" customHeight="1">
      <c r="A18" s="52"/>
      <c r="B18" s="24"/>
      <c r="C18" s="42"/>
      <c r="D18" s="43"/>
      <c r="E18" s="42"/>
      <c r="F18" s="42">
        <f>IF($C18="","",IF($D18="",$C18*F$1+#REF!+#REF!,$C18*(F$1+$D18)+#REF!+#REF!))</f>
      </c>
      <c r="G18" s="48">
        <f>IF(F18="","",F18-#REF!-#REF!)</f>
      </c>
      <c r="H18" s="45">
        <f t="shared" si="2"/>
      </c>
      <c r="I18" s="46">
        <f>IF($C18="","",IF($D18="",$C18*I$1+#REF!+#REF!,$C18*(I$1+$D18)+#REF!+#REF!))</f>
      </c>
      <c r="J18" s="49">
        <f>IF(I18="","",I18-#REF!-#REF!)</f>
      </c>
      <c r="K18" s="45">
        <f t="shared" si="3"/>
      </c>
      <c r="L18" s="46">
        <f>IF($C18="","",IF($D18="",$C18*L$1+#REF!+#REF!,$C18*(L$1+$D18)+#REF!+#REF!))</f>
      </c>
      <c r="M18" s="50">
        <f>IF(L18="","",L18-#REF!-#REF!)</f>
      </c>
      <c r="N18" s="47">
        <f t="shared" si="4"/>
      </c>
      <c r="O18" s="35"/>
      <c r="Q18" s="36">
        <f t="shared" si="5"/>
      </c>
      <c r="R18" s="20">
        <f t="shared" si="0"/>
      </c>
      <c r="S18" s="37">
        <f>IF(E18="","",H18+E18)</f>
      </c>
      <c r="T18" s="20">
        <f t="shared" si="1"/>
      </c>
      <c r="X18" s="40">
        <f>IF(ISBLANK(V18),"",IF(V18&lt;#REF!,V18+1-#REF!,V18-#REF!))</f>
      </c>
    </row>
    <row r="19" spans="1:24" s="65" customFormat="1" ht="26.25" customHeight="1">
      <c r="A19" s="53" t="s">
        <v>39</v>
      </c>
      <c r="B19" s="54"/>
      <c r="C19" s="55">
        <f>SUM(C3:C18)</f>
        <v>0.40138888888888896</v>
      </c>
      <c r="D19" s="56" t="s">
        <v>15</v>
      </c>
      <c r="E19" s="55">
        <f>SUM(E3:E18)</f>
        <v>0</v>
      </c>
      <c r="F19" s="57">
        <f>INDEX(F3:F18,COUNTA($C3:$C18),1)/$C19</f>
        <v>1</v>
      </c>
      <c r="G19" s="58"/>
      <c r="H19" s="59" t="s">
        <v>40</v>
      </c>
      <c r="I19" s="60">
        <f>INDEX(I3:I18,COUNTA($C3:$C18),1)/$C19</f>
        <v>0.8999999999999999</v>
      </c>
      <c r="J19" s="61"/>
      <c r="K19" s="59" t="s">
        <v>40</v>
      </c>
      <c r="L19" s="60">
        <f>INDEX(L3:L18,COUNTA($C3:$C18),1)/$C19</f>
        <v>1.1</v>
      </c>
      <c r="M19" s="62"/>
      <c r="N19" s="63" t="s">
        <v>40</v>
      </c>
      <c r="O19" s="64"/>
      <c r="Q19" s="66" t="s">
        <v>41</v>
      </c>
      <c r="R19" s="67">
        <f>C19</f>
        <v>0.40138888888888896</v>
      </c>
      <c r="S19" s="68"/>
      <c r="X19" s="67"/>
    </row>
    <row r="20" spans="1:24" s="73" customFormat="1" ht="16.5" customHeight="1">
      <c r="A20" s="69"/>
      <c r="B20" s="70"/>
      <c r="C20" s="69"/>
      <c r="D20" s="7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2"/>
      <c r="Q20" s="74" t="s">
        <v>42</v>
      </c>
      <c r="R20" s="75">
        <f>INDEX(F3:F18,COUNTA($C3:$C18),1)</f>
        <v>0.40138888888888896</v>
      </c>
      <c r="S20" s="76"/>
      <c r="X20" s="75"/>
    </row>
    <row r="21" spans="1:24" s="78" customFormat="1" ht="26.25" customHeight="1">
      <c r="A21" s="77"/>
      <c r="B21" s="70"/>
      <c r="C21" s="69"/>
      <c r="D21" s="7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2"/>
      <c r="Q21" s="79" t="s">
        <v>44</v>
      </c>
      <c r="R21" s="80">
        <f>F19</f>
        <v>1</v>
      </c>
      <c r="S21" s="81"/>
      <c r="X21" s="82"/>
    </row>
    <row r="22" spans="1:24" s="78" customFormat="1" ht="26.25" customHeight="1">
      <c r="A22" s="77"/>
      <c r="B22" s="70"/>
      <c r="C22" s="69"/>
      <c r="D22" s="7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2"/>
      <c r="Q22" s="83"/>
      <c r="S22" s="81"/>
      <c r="X22" s="82"/>
    </row>
    <row r="23" spans="1:24" s="78" customFormat="1" ht="26.25" customHeight="1">
      <c r="A23" s="69"/>
      <c r="B23" s="70"/>
      <c r="C23" s="69"/>
      <c r="D23" s="7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2"/>
      <c r="Q23" s="83"/>
      <c r="S23" s="81"/>
      <c r="X23" s="82"/>
    </row>
    <row r="24" spans="1:24" s="78" customFormat="1" ht="26.25" customHeight="1">
      <c r="A24" s="69"/>
      <c r="B24" s="70"/>
      <c r="C24" s="69"/>
      <c r="D24" s="7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2"/>
      <c r="Q24" s="83"/>
      <c r="S24" s="81"/>
      <c r="X24" s="82"/>
    </row>
    <row r="25" spans="1:24" s="88" customFormat="1" ht="26.25" customHeight="1">
      <c r="A25" s="84"/>
      <c r="B25" s="85"/>
      <c r="C25" s="84"/>
      <c r="D25" s="86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7"/>
      <c r="Q25" s="89"/>
      <c r="S25" s="90"/>
      <c r="X25" s="91"/>
    </row>
    <row r="28" spans="14:16" ht="26.25" customHeight="1">
      <c r="N28" s="98" t="s">
        <v>11</v>
      </c>
      <c r="O28" s="99">
        <v>42603</v>
      </c>
      <c r="P28" s="100" t="s">
        <v>45</v>
      </c>
    </row>
  </sheetData>
  <sheetProtection selectLockedCells="1" selectUnlockedCells="1"/>
  <mergeCells count="3">
    <mergeCell ref="F1:H1"/>
    <mergeCell ref="I1:K1"/>
    <mergeCell ref="L1:N1"/>
  </mergeCells>
  <conditionalFormatting sqref="A2:O18">
    <cfRule type="expression" priority="1" dxfId="0" stopIfTrue="1">
      <formula>MOD(ROW(),2)=1</formula>
    </cfRule>
  </conditionalFormatting>
  <printOptions/>
  <pageMargins left="0.12" right="0.13" top="0.24" bottom="0.23" header="0.23" footer="0.21"/>
  <pageSetup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toshiya</dc:creator>
  <cp:keywords/>
  <dc:description/>
  <cp:lastModifiedBy>toshiya</cp:lastModifiedBy>
  <dcterms:created xsi:type="dcterms:W3CDTF">2018-10-12T01:37:17Z</dcterms:created>
  <dcterms:modified xsi:type="dcterms:W3CDTF">2018-10-17T09:40:03Z</dcterms:modified>
  <cp:category/>
  <cp:version/>
  <cp:contentType/>
  <cp:contentStatus/>
</cp:coreProperties>
</file>